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680" activeTab="1"/>
  </bookViews>
  <sheets>
    <sheet name="LOTTO UNICO" sheetId="1" r:id="rId1"/>
    <sheet name="PLURALITA' LOTTI" sheetId="2" r:id="rId2"/>
    <sheet name="ESTINZIONE ANTICIPATA O SOSPE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Gianmarco</author>
    <author>Gianmarco Marinai</author>
  </authors>
  <commentList>
    <comment ref="G6" authorId="0">
      <text>
        <r>
          <rPr>
            <b/>
            <sz val="9"/>
            <rFont val="Tahoma"/>
            <family val="2"/>
          </rPr>
          <t>inserire il prezzo di aggiudicazione o di assegnazione.
Se l'esecuzione termina anticipatamente, inserire il prezzo base dell'ultima vendita o, in mancanza, il valore di stima.</t>
        </r>
      </text>
    </comment>
    <comment ref="G23" authorId="0">
      <text>
        <r>
          <rPr>
            <b/>
            <sz val="9"/>
            <rFont val="Tahoma"/>
            <family val="2"/>
          </rPr>
          <t>inserire le spese vive a carico della procedura (comprese quelle per la cancellazione delle iscrizioni e trascrizioni)</t>
        </r>
      </text>
    </comment>
    <comment ref="G30" authorId="0">
      <text>
        <r>
          <rPr>
            <b/>
            <sz val="9"/>
            <rFont val="Tahoma"/>
            <family val="2"/>
          </rPr>
          <t>inserire le spese vive a carico dell'aggiudicatario</t>
        </r>
        <r>
          <rPr>
            <sz val="9"/>
            <rFont val="Tahoma"/>
            <family val="2"/>
          </rPr>
          <t xml:space="preserve">
(formalità di registrazione, trascrizione e voltura catastale)</t>
        </r>
      </text>
    </comment>
    <comment ref="G13" authorId="1">
      <text>
        <r>
          <rPr>
            <b/>
            <sz val="9"/>
            <rFont val="Tahoma"/>
            <family val="2"/>
          </rPr>
          <t>riempire (solo in casi del tutto eccezionali e con specifica motivazione) inserendo:</t>
        </r>
        <r>
          <rPr>
            <sz val="9"/>
            <rFont val="Tahoma"/>
            <family val="2"/>
          </rPr>
          <t xml:space="preserve">
- per diminuzione: da 0 a -60
- per aumento: da 0 a 60</t>
        </r>
      </text>
    </comment>
  </commentList>
</comments>
</file>

<file path=xl/comments2.xml><?xml version="1.0" encoding="utf-8"?>
<comments xmlns="http://schemas.openxmlformats.org/spreadsheetml/2006/main">
  <authors>
    <author>Gianmarco</author>
    <author>Gianmarco Marinai</author>
  </authors>
  <commentList>
    <comment ref="G7" authorId="0">
      <text>
        <r>
          <rPr>
            <b/>
            <sz val="9"/>
            <rFont val="Tahoma"/>
            <family val="2"/>
          </rPr>
          <t>inserire il prezzo di aggiudicazione o di assegnazione.
Se l'esecuzione termina anticipatamente, inserire il prezzo base dell'ultima vendita o, in mancanza, il valore di stima.</t>
        </r>
      </text>
    </comment>
    <comment ref="G14" authorId="1">
      <text>
        <r>
          <rPr>
            <b/>
            <sz val="9"/>
            <rFont val="Tahoma"/>
            <family val="2"/>
          </rPr>
          <t>riempire (solo in casi del tutto eccezionali e con specifica motivazione) inserendo:</t>
        </r>
        <r>
          <rPr>
            <sz val="9"/>
            <rFont val="Tahoma"/>
            <family val="2"/>
          </rPr>
          <t xml:space="preserve">
- per diminuzione: da 0 a -60
- per aumento: da 0 a 60</t>
        </r>
      </text>
    </comment>
    <comment ref="G32" authorId="0">
      <text>
        <r>
          <rPr>
            <b/>
            <sz val="9"/>
            <rFont val="Tahoma"/>
            <family val="2"/>
          </rPr>
          <t>inserire le spese vive a carico della procedura (comprese quelle per la cancellazione delle iscrizioni e trascrizioni)</t>
        </r>
      </text>
    </comment>
    <comment ref="G39" authorId="0">
      <text>
        <r>
          <rPr>
            <b/>
            <sz val="9"/>
            <rFont val="Tahoma"/>
            <family val="2"/>
          </rPr>
          <t>inserire le spese vive a carico dell'aggiudicatario</t>
        </r>
        <r>
          <rPr>
            <sz val="9"/>
            <rFont val="Tahoma"/>
            <family val="2"/>
          </rPr>
          <t xml:space="preserve">
(formalità di registrazione, trascrizione e voltura catastale)</t>
        </r>
      </text>
    </comment>
  </commentList>
</comments>
</file>

<file path=xl/comments3.xml><?xml version="1.0" encoding="utf-8"?>
<comments xmlns="http://schemas.openxmlformats.org/spreadsheetml/2006/main">
  <authors>
    <author>Gianmarco</author>
    <author>Gianmarco Marinai</author>
  </authors>
  <commentList>
    <comment ref="G7" authorId="0">
      <text>
        <r>
          <rPr>
            <b/>
            <sz val="9"/>
            <rFont val="Tahoma"/>
            <family val="2"/>
          </rPr>
          <t>inserire il prezzo di aggiudicazione o di assegnazione.
Se l'esecuzione termina anticipatamente, inserire il prezzo base dell'ultima vendita o, in mancanza, il valore di stima.</t>
        </r>
      </text>
    </comment>
    <comment ref="G14" authorId="1">
      <text>
        <r>
          <rPr>
            <b/>
            <sz val="9"/>
            <rFont val="Tahoma"/>
            <family val="2"/>
          </rPr>
          <t>riempire (solo in casi del tutto eccezionali e con specifica motivazione) inserendo:</t>
        </r>
        <r>
          <rPr>
            <sz val="9"/>
            <rFont val="Tahoma"/>
            <family val="2"/>
          </rPr>
          <t xml:space="preserve">
- per diminuzione: da 0 a -60
- per aumento: da 0 a 60</t>
        </r>
      </text>
    </comment>
    <comment ref="G32" authorId="0">
      <text>
        <r>
          <rPr>
            <b/>
            <sz val="9"/>
            <rFont val="Tahoma"/>
            <family val="2"/>
          </rPr>
          <t>inserire le spese vive a carico della procedura (comprese quelle per la cancellazione delle iscrizioni e trascrizioni)</t>
        </r>
      </text>
    </comment>
    <comment ref="G39" authorId="0">
      <text>
        <r>
          <rPr>
            <b/>
            <sz val="9"/>
            <rFont val="Tahoma"/>
            <family val="2"/>
          </rPr>
          <t>inserire le spese vive a carico dell'aggiudicatario</t>
        </r>
        <r>
          <rPr>
            <sz val="9"/>
            <rFont val="Tahoma"/>
            <family val="2"/>
          </rPr>
          <t xml:space="preserve">
(formalità di registrazione, trascrizione e voltura catastale)</t>
        </r>
      </text>
    </comment>
  </commentList>
</comments>
</file>

<file path=xl/sharedStrings.xml><?xml version="1.0" encoding="utf-8"?>
<sst xmlns="http://schemas.openxmlformats.org/spreadsheetml/2006/main" count="126" uniqueCount="29">
  <si>
    <t>Attività fino all'avviso di vendita</t>
  </si>
  <si>
    <t>Attività tra avviso e aggiudicazione</t>
  </si>
  <si>
    <t>Totale compenso</t>
  </si>
  <si>
    <t>Spese generali</t>
  </si>
  <si>
    <t>Totale compenso a carico dell'aggiudicatario</t>
  </si>
  <si>
    <t>Totale compenso a carico della procedura</t>
  </si>
  <si>
    <t>CAP 4% (inserire SI o NO):</t>
  </si>
  <si>
    <t>SI</t>
  </si>
  <si>
    <t>IVA</t>
  </si>
  <si>
    <t>Spese vive</t>
  </si>
  <si>
    <t>Totale</t>
  </si>
  <si>
    <t>Eventuale aumento o diminuzione percentuale</t>
  </si>
  <si>
    <t>Riempire le caselle in giallo</t>
  </si>
  <si>
    <t>(DM 15.10.2015 n. 227)</t>
  </si>
  <si>
    <t>Prezzo di aggiudicazione (o di assegnazione):</t>
  </si>
  <si>
    <t>Dati da inserire nel fac-simile di liquidazione</t>
  </si>
  <si>
    <t>Fase di trasferimento della proprietà</t>
  </si>
  <si>
    <t>Fase di distribuzione</t>
  </si>
  <si>
    <t>a</t>
  </si>
  <si>
    <t>b</t>
  </si>
  <si>
    <t>c</t>
  </si>
  <si>
    <t>d</t>
  </si>
  <si>
    <t>Attività per cui è prevista la riduzione</t>
  </si>
  <si>
    <t>Nuovi compensi a valle dell'aumento/riduzione</t>
  </si>
  <si>
    <t>Numero dei lotti oggetto dell'esecuzione:</t>
  </si>
  <si>
    <t>Numero del lotto da liquidare</t>
  </si>
  <si>
    <t>UNICO</t>
  </si>
  <si>
    <t>Nuovo calcolo compenso delegato alla vendita per ciascun lotto</t>
  </si>
  <si>
    <t>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</si>
</sst>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3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FF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0" fontId="33" fillId="0" borderId="0" xfId="0" applyFont="1" applyAlignment="1">
      <alignment/>
    </xf>
    <xf numFmtId="0" fontId="44" fillId="33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165" fontId="44" fillId="33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165" fontId="43" fillId="0" borderId="11" xfId="0" applyNumberFormat="1" applyFont="1" applyBorder="1" applyAlignment="1">
      <alignment/>
    </xf>
    <xf numFmtId="165" fontId="43" fillId="0" borderId="12" xfId="0" applyNumberFormat="1" applyFont="1" applyBorder="1" applyAlignment="1">
      <alignment/>
    </xf>
    <xf numFmtId="165" fontId="44" fillId="33" borderId="10" xfId="0" applyNumberFormat="1" applyFont="1" applyFill="1" applyBorder="1" applyAlignment="1" applyProtection="1">
      <alignment/>
      <protection locked="0"/>
    </xf>
    <xf numFmtId="165" fontId="43" fillId="0" borderId="13" xfId="0" applyNumberFormat="1" applyFont="1" applyBorder="1" applyAlignment="1">
      <alignment/>
    </xf>
    <xf numFmtId="165" fontId="44" fillId="33" borderId="10" xfId="0" applyNumberFormat="1" applyFont="1" applyFill="1" applyBorder="1" applyAlignment="1" applyProtection="1">
      <alignment horizontal="center"/>
      <protection locked="0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18</xdr:row>
      <xdr:rowOff>9525</xdr:rowOff>
    </xdr:from>
    <xdr:to>
      <xdr:col>7</xdr:col>
      <xdr:colOff>542925</xdr:colOff>
      <xdr:row>30</xdr:row>
      <xdr:rowOff>257175</xdr:rowOff>
    </xdr:to>
    <xdr:sp>
      <xdr:nvSpPr>
        <xdr:cNvPr id="1" name="Parentesi graffa chiusa 1"/>
        <xdr:cNvSpPr>
          <a:spLocks/>
        </xdr:cNvSpPr>
      </xdr:nvSpPr>
      <xdr:spPr>
        <a:xfrm>
          <a:off x="5133975" y="3695700"/>
          <a:ext cx="409575" cy="3467100"/>
        </a:xfrm>
        <a:prstGeom prst="rightBrac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27</xdr:row>
      <xdr:rowOff>9525</xdr:rowOff>
    </xdr:from>
    <xdr:to>
      <xdr:col>7</xdr:col>
      <xdr:colOff>542925</xdr:colOff>
      <xdr:row>39</xdr:row>
      <xdr:rowOff>257175</xdr:rowOff>
    </xdr:to>
    <xdr:sp>
      <xdr:nvSpPr>
        <xdr:cNvPr id="1" name="Parentesi graffa chiusa 1"/>
        <xdr:cNvSpPr>
          <a:spLocks/>
        </xdr:cNvSpPr>
      </xdr:nvSpPr>
      <xdr:spPr>
        <a:xfrm>
          <a:off x="4772025" y="6305550"/>
          <a:ext cx="409575" cy="3467100"/>
        </a:xfrm>
        <a:prstGeom prst="rightBrac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27</xdr:row>
      <xdr:rowOff>9525</xdr:rowOff>
    </xdr:from>
    <xdr:to>
      <xdr:col>7</xdr:col>
      <xdr:colOff>542925</xdr:colOff>
      <xdr:row>39</xdr:row>
      <xdr:rowOff>257175</xdr:rowOff>
    </xdr:to>
    <xdr:sp>
      <xdr:nvSpPr>
        <xdr:cNvPr id="1" name="Parentesi graffa chiusa 1"/>
        <xdr:cNvSpPr>
          <a:spLocks/>
        </xdr:cNvSpPr>
      </xdr:nvSpPr>
      <xdr:spPr>
        <a:xfrm>
          <a:off x="5219700" y="6305550"/>
          <a:ext cx="409575" cy="3467100"/>
        </a:xfrm>
        <a:prstGeom prst="rightBrac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H8" sqref="H8"/>
    </sheetView>
  </sheetViews>
  <sheetFormatPr defaultColWidth="9.140625" defaultRowHeight="15"/>
  <cols>
    <col min="5" max="5" width="10.28125" style="0" customWidth="1"/>
    <col min="6" max="6" width="9.28125" style="0" customWidth="1"/>
    <col min="7" max="7" width="18.8515625" style="0" customWidth="1"/>
  </cols>
  <sheetData>
    <row r="1" spans="1:8" ht="21">
      <c r="A1" s="19" t="s">
        <v>27</v>
      </c>
      <c r="B1" s="19"/>
      <c r="C1" s="19"/>
      <c r="D1" s="19"/>
      <c r="E1" s="19"/>
      <c r="F1" s="19"/>
      <c r="G1" s="19"/>
      <c r="H1" s="19"/>
    </row>
    <row r="2" spans="1:8" ht="15.75">
      <c r="A2" s="21" t="s">
        <v>13</v>
      </c>
      <c r="B2" s="21"/>
      <c r="C2" s="21"/>
      <c r="D2" s="21"/>
      <c r="E2" s="21"/>
      <c r="F2" s="21"/>
      <c r="G2" s="21"/>
      <c r="H2" s="21"/>
    </row>
    <row r="3" spans="1:8" ht="15.75">
      <c r="A3" s="20" t="s">
        <v>12</v>
      </c>
      <c r="B3" s="20"/>
      <c r="C3" s="20"/>
      <c r="D3" s="20"/>
      <c r="E3" s="20"/>
      <c r="F3" s="20"/>
      <c r="G3" s="20"/>
      <c r="H3" s="20"/>
    </row>
    <row r="4" ht="15.75" thickBot="1"/>
    <row r="5" spans="1:7" ht="21.75" thickBot="1">
      <c r="A5" s="5" t="s">
        <v>24</v>
      </c>
      <c r="G5" s="18" t="s">
        <v>26</v>
      </c>
    </row>
    <row r="6" spans="1:7" s="5" customFormat="1" ht="21.75" thickBot="1">
      <c r="A6" s="5" t="s">
        <v>14</v>
      </c>
      <c r="G6" s="11">
        <v>150000</v>
      </c>
    </row>
    <row r="7" ht="15.75" thickBot="1"/>
    <row r="8" spans="1:11" ht="21.75" thickBot="1">
      <c r="A8" t="s">
        <v>0</v>
      </c>
      <c r="F8" s="8" t="s">
        <v>7</v>
      </c>
      <c r="G8" s="12">
        <f>H8</f>
        <v>1500</v>
      </c>
      <c r="H8" s="1">
        <f>IF($G$6="","",IF($G$6&lt;=100000,1000,IF($G$6&lt;=500000,1500,2000)))</f>
        <v>1500</v>
      </c>
      <c r="J8" s="6"/>
      <c r="K8" s="6"/>
    </row>
    <row r="9" spans="1:11" ht="21.75" thickBot="1">
      <c r="A9" t="s">
        <v>1</v>
      </c>
      <c r="F9" s="8" t="s">
        <v>7</v>
      </c>
      <c r="G9" s="12">
        <f>H9</f>
        <v>1500</v>
      </c>
      <c r="H9" s="1">
        <f>IF($G$6="","",IF($G$6&lt;=100000,1000,IF($G$6&lt;=500000,1500,2000)))</f>
        <v>1500</v>
      </c>
      <c r="J9" s="6"/>
      <c r="K9" s="6"/>
    </row>
    <row r="10" spans="1:11" ht="21.75" thickBot="1">
      <c r="A10" t="s">
        <v>16</v>
      </c>
      <c r="F10" s="8" t="s">
        <v>7</v>
      </c>
      <c r="G10" s="12">
        <f>H10</f>
        <v>1500</v>
      </c>
      <c r="H10" s="1">
        <f>IF($G$6="","",IF($G$6&lt;=100000,1000,IF($G$6&lt;=500000,1500,2000)))</f>
        <v>1500</v>
      </c>
      <c r="J10" s="6"/>
      <c r="K10" s="6"/>
    </row>
    <row r="11" spans="1:11" ht="21.75" thickBot="1">
      <c r="A11" t="s">
        <v>17</v>
      </c>
      <c r="F11" s="8" t="s">
        <v>7</v>
      </c>
      <c r="G11" s="12">
        <f>H11</f>
        <v>1500</v>
      </c>
      <c r="H11" s="1">
        <f>IF($G$6="","",IF($G$6&lt;=100000,1000,IF($G$6&lt;=500000,1500,2000)))</f>
        <v>1500</v>
      </c>
      <c r="J11" s="6"/>
      <c r="K11" s="6"/>
    </row>
    <row r="12" spans="10:11" ht="15" hidden="1">
      <c r="J12" s="6"/>
      <c r="K12" s="6"/>
    </row>
    <row r="13" spans="1:11" ht="21.75" hidden="1" thickBot="1">
      <c r="A13" s="5" t="s">
        <v>11</v>
      </c>
      <c r="G13" s="7">
        <v>0</v>
      </c>
      <c r="H13" s="1">
        <f>IF(G6="","",SUM(G8:G11)*G13%)</f>
        <v>0</v>
      </c>
      <c r="J13" s="6"/>
      <c r="K13" s="6"/>
    </row>
    <row r="14" spans="10:11" ht="15">
      <c r="J14" s="6"/>
      <c r="K14" s="6"/>
    </row>
    <row r="15" spans="1:11" ht="15">
      <c r="A15" t="s">
        <v>2</v>
      </c>
      <c r="G15" s="12">
        <f>IF(G6="","",IF(SUM(G8:G11)+H13+(SUM(G8:G11)+H13)*10%&gt;(G6*40%),G6*40%/1.1,SUM(G8:G11)+H13))</f>
        <v>6000</v>
      </c>
      <c r="J15" s="6"/>
      <c r="K15" s="6"/>
    </row>
    <row r="16" spans="1:7" ht="15">
      <c r="A16" t="s">
        <v>3</v>
      </c>
      <c r="G16" s="12">
        <f>IF(G6="","",IF(SUM(G8:G11)+H13+(SUM(G8:G11)+H13)*10%&lt;(G6*40%),G15*10%))</f>
        <v>600</v>
      </c>
    </row>
    <row r="18" ht="15.75" thickBot="1"/>
    <row r="19" spans="1:7" ht="21">
      <c r="A19" s="4" t="s">
        <v>5</v>
      </c>
      <c r="B19" s="2"/>
      <c r="C19" s="2"/>
      <c r="D19" s="2"/>
      <c r="E19" s="2"/>
      <c r="F19" s="2"/>
      <c r="G19" s="13">
        <f>IF(G10="","",IF(SUM(G8:G11)+H13+(SUM(G8:G11)+H13)*10%&gt;(G6*40%),G15*7/8,(G8+J8+G9+J9+G10/2+J10/2+G11+J11)))</f>
        <v>5250</v>
      </c>
    </row>
    <row r="20" spans="1:7" ht="21.75" thickBot="1">
      <c r="A20" s="2" t="s">
        <v>3</v>
      </c>
      <c r="B20" s="2"/>
      <c r="C20" s="2"/>
      <c r="D20" s="2"/>
      <c r="E20" s="2"/>
      <c r="F20" s="2"/>
      <c r="G20" s="14">
        <f>IF(G6="","",(G19*10%))</f>
        <v>525</v>
      </c>
    </row>
    <row r="21" spans="1:7" ht="21.75" thickBot="1">
      <c r="A21" s="2" t="s">
        <v>6</v>
      </c>
      <c r="B21" s="2"/>
      <c r="C21" s="2"/>
      <c r="D21" s="2"/>
      <c r="E21" s="2"/>
      <c r="F21" s="8" t="s">
        <v>7</v>
      </c>
      <c r="G21" s="14">
        <f>IF(F21="","",IF(G19="","",(IF(F21="SI",(G19+G20)*4/100,0))))</f>
        <v>231</v>
      </c>
    </row>
    <row r="22" spans="1:7" ht="21.75" thickBot="1">
      <c r="A22" s="2" t="s">
        <v>8</v>
      </c>
      <c r="B22" s="2"/>
      <c r="C22" s="2"/>
      <c r="D22" s="2"/>
      <c r="E22" s="2"/>
      <c r="F22" s="2"/>
      <c r="G22" s="14">
        <f>IF(G19="","",(G19+G20+G21)*22%)</f>
        <v>1321.32</v>
      </c>
    </row>
    <row r="23" spans="1:7" ht="21.75" thickBot="1">
      <c r="A23" s="2" t="s">
        <v>9</v>
      </c>
      <c r="B23" s="2"/>
      <c r="C23" s="2"/>
      <c r="D23" s="2"/>
      <c r="E23" s="2"/>
      <c r="F23" s="2"/>
      <c r="G23" s="15"/>
    </row>
    <row r="24" spans="1:7" ht="21.75" thickBot="1">
      <c r="A24" s="2" t="s">
        <v>10</v>
      </c>
      <c r="B24" s="2"/>
      <c r="C24" s="2"/>
      <c r="D24" s="2"/>
      <c r="E24" s="2"/>
      <c r="F24" s="2"/>
      <c r="G24" s="16">
        <f>IF(G6="","",SUM(G19:G23))</f>
        <v>7327.32</v>
      </c>
    </row>
    <row r="25" spans="7:13" ht="15.75" thickBot="1">
      <c r="G25" s="3"/>
      <c r="I25" s="6" t="s">
        <v>15</v>
      </c>
      <c r="J25" s="6"/>
      <c r="K25" s="6"/>
      <c r="L25" s="6"/>
      <c r="M25" s="6"/>
    </row>
    <row r="26" spans="1:7" ht="21">
      <c r="A26" s="4" t="s">
        <v>4</v>
      </c>
      <c r="B26" s="2"/>
      <c r="C26" s="2"/>
      <c r="D26" s="2"/>
      <c r="E26" s="2"/>
      <c r="F26" s="2"/>
      <c r="G26" s="13">
        <f>IF(G10="","",IF(SUM(G8:G11)+H13+(SUM(G8:G11)+H13)*10%&gt;(G6*40%),G15/4/2,G10/2+J10/2))</f>
        <v>750</v>
      </c>
    </row>
    <row r="27" spans="1:7" ht="21.75" thickBot="1">
      <c r="A27" s="2" t="s">
        <v>3</v>
      </c>
      <c r="B27" s="2"/>
      <c r="C27" s="2"/>
      <c r="D27" s="2"/>
      <c r="E27" s="2"/>
      <c r="F27" s="2"/>
      <c r="G27" s="14">
        <f>IF(G6="","",(G26*10%))</f>
        <v>75</v>
      </c>
    </row>
    <row r="28" spans="1:7" ht="21.75" thickBot="1">
      <c r="A28" s="2" t="s">
        <v>6</v>
      </c>
      <c r="B28" s="2"/>
      <c r="C28" s="2"/>
      <c r="D28" s="2"/>
      <c r="E28" s="2"/>
      <c r="F28" s="8" t="s">
        <v>7</v>
      </c>
      <c r="G28" s="14">
        <f>IF(F28="","",IF(G26="","",IF(F28="SI",(G26+G27)*4/100,0)))</f>
        <v>33</v>
      </c>
    </row>
    <row r="29" spans="1:7" ht="21.75" thickBot="1">
      <c r="A29" s="2" t="s">
        <v>8</v>
      </c>
      <c r="B29" s="2"/>
      <c r="C29" s="2"/>
      <c r="D29" s="2"/>
      <c r="E29" s="2"/>
      <c r="F29" s="2"/>
      <c r="G29" s="14">
        <f>IF(G26="","",(G26+G27+G28)*22%)</f>
        <v>188.76</v>
      </c>
    </row>
    <row r="30" spans="1:7" ht="21.75" thickBot="1">
      <c r="A30" s="2" t="s">
        <v>9</v>
      </c>
      <c r="B30" s="2"/>
      <c r="C30" s="2"/>
      <c r="D30" s="2"/>
      <c r="E30" s="2"/>
      <c r="F30" s="2"/>
      <c r="G30" s="15"/>
    </row>
    <row r="31" spans="1:7" ht="21.75" thickBot="1">
      <c r="A31" s="2" t="s">
        <v>10</v>
      </c>
      <c r="B31" s="2"/>
      <c r="C31" s="2"/>
      <c r="D31" s="2"/>
      <c r="E31" s="2"/>
      <c r="F31" s="2"/>
      <c r="G31" s="16">
        <f>IF(G6="","",SUM(G26:G30))</f>
        <v>1046.76</v>
      </c>
    </row>
    <row r="32" spans="1:7" ht="21">
      <c r="A32" s="2"/>
      <c r="B32" s="2"/>
      <c r="C32" s="2"/>
      <c r="D32" s="2"/>
      <c r="E32" s="2"/>
      <c r="F32" s="2"/>
      <c r="G32" s="2"/>
    </row>
  </sheetData>
  <sheetProtection/>
  <mergeCells count="3">
    <mergeCell ref="A1:H1"/>
    <mergeCell ref="A3:H3"/>
    <mergeCell ref="A2:H2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3.7109375" style="0" customWidth="1"/>
    <col min="5" max="5" width="10.28125" style="0" customWidth="1"/>
    <col min="6" max="6" width="9.28125" style="0" customWidth="1"/>
    <col min="7" max="7" width="18.8515625" style="0" customWidth="1"/>
    <col min="8" max="8" width="11.8515625" style="0" customWidth="1"/>
  </cols>
  <sheetData>
    <row r="1" spans="1:8" ht="21">
      <c r="A1" s="19" t="s">
        <v>27</v>
      </c>
      <c r="B1" s="19"/>
      <c r="C1" s="19"/>
      <c r="D1" s="19"/>
      <c r="E1" s="19"/>
      <c r="F1" s="19"/>
      <c r="G1" s="19"/>
      <c r="H1" s="19"/>
    </row>
    <row r="2" spans="1:8" ht="15.75">
      <c r="A2" s="21" t="s">
        <v>13</v>
      </c>
      <c r="B2" s="21"/>
      <c r="C2" s="21"/>
      <c r="D2" s="21"/>
      <c r="E2" s="21"/>
      <c r="F2" s="21"/>
      <c r="G2" s="21"/>
      <c r="H2" s="21"/>
    </row>
    <row r="3" spans="1:8" ht="15.75">
      <c r="A3" s="20" t="s">
        <v>12</v>
      </c>
      <c r="B3" s="20"/>
      <c r="C3" s="20"/>
      <c r="D3" s="20"/>
      <c r="E3" s="20"/>
      <c r="F3" s="20"/>
      <c r="G3" s="20"/>
      <c r="H3" s="20"/>
    </row>
    <row r="4" ht="15.75" thickBot="1"/>
    <row r="5" spans="1:7" ht="21.75" thickBot="1">
      <c r="A5" s="5" t="s">
        <v>24</v>
      </c>
      <c r="G5" s="8">
        <v>5</v>
      </c>
    </row>
    <row r="6" spans="1:7" ht="21.75" thickBot="1">
      <c r="A6" s="5" t="s">
        <v>25</v>
      </c>
      <c r="G6" s="8">
        <v>1</v>
      </c>
    </row>
    <row r="7" spans="1:7" s="5" customFormat="1" ht="21.75" thickBot="1">
      <c r="A7" s="5" t="s">
        <v>14</v>
      </c>
      <c r="G7" s="17">
        <v>45000</v>
      </c>
    </row>
    <row r="8" ht="15.75" thickBot="1">
      <c r="G8" s="12"/>
    </row>
    <row r="9" spans="1:10" ht="21.75" thickBot="1">
      <c r="A9" s="5" t="s">
        <v>18</v>
      </c>
      <c r="B9" t="s">
        <v>0</v>
      </c>
      <c r="F9" s="8" t="s">
        <v>7</v>
      </c>
      <c r="G9" s="12">
        <f>H9</f>
        <v>1000</v>
      </c>
      <c r="H9" s="1">
        <f>IF(F9="si",IF($G$7="","",IF($G$7&lt;=100000,1000,IF($G$7&lt;=500000,1500,2000))),0)</f>
        <v>1000</v>
      </c>
      <c r="J9" s="1"/>
    </row>
    <row r="10" spans="1:10" ht="21.75" thickBot="1">
      <c r="A10" s="5" t="s">
        <v>19</v>
      </c>
      <c r="B10" t="s">
        <v>1</v>
      </c>
      <c r="F10" s="8" t="s">
        <v>7</v>
      </c>
      <c r="G10" s="12">
        <f>H10</f>
        <v>1000</v>
      </c>
      <c r="H10" s="1">
        <f>IF(F10="si",IF($G$7="","",IF($G$7&lt;=100000,1000,IF($G$7&lt;=500000,1500,2000))),0)</f>
        <v>1000</v>
      </c>
      <c r="J10" s="1"/>
    </row>
    <row r="11" spans="1:10" ht="21.75" thickBot="1">
      <c r="A11" s="5" t="s">
        <v>20</v>
      </c>
      <c r="B11" t="s">
        <v>16</v>
      </c>
      <c r="F11" s="8" t="s">
        <v>7</v>
      </c>
      <c r="G11" s="12">
        <f>H11</f>
        <v>1000</v>
      </c>
      <c r="H11" s="1">
        <f>IF(F11="si",IF($G$7="","",IF($G$7&lt;=100000,1000,IF($G$7&lt;=500000,1500,2000))),0)</f>
        <v>1000</v>
      </c>
      <c r="J11" s="1"/>
    </row>
    <row r="12" spans="1:10" ht="21.75" thickBot="1">
      <c r="A12" s="5" t="s">
        <v>21</v>
      </c>
      <c r="B12" t="s">
        <v>17</v>
      </c>
      <c r="F12" s="8" t="s">
        <v>28</v>
      </c>
      <c r="G12" s="12">
        <f>H12</f>
        <v>0</v>
      </c>
      <c r="H12" s="1">
        <f>IF(F12="si",IF($G$7="","",IF($G$7&lt;=100000,1000,IF($G$7&lt;=500000,1500,2000))),0)</f>
        <v>0</v>
      </c>
      <c r="J12" s="1"/>
    </row>
    <row r="13" ht="15.75" thickBot="1"/>
    <row r="14" spans="1:8" ht="21.75" thickBot="1">
      <c r="A14" s="5" t="s">
        <v>11</v>
      </c>
      <c r="G14" s="7">
        <v>-40</v>
      </c>
      <c r="H14" s="1">
        <f>IF(G7="","",SUM(G9:G12)*G14%)</f>
        <v>-1200</v>
      </c>
    </row>
    <row r="15" spans="1:7" ht="17.25" customHeight="1" thickBot="1">
      <c r="A15" s="5" t="s">
        <v>22</v>
      </c>
      <c r="G15" s="9" t="s">
        <v>19</v>
      </c>
    </row>
    <row r="17" ht="15">
      <c r="A17" s="5" t="s">
        <v>23</v>
      </c>
    </row>
    <row r="18" spans="1:7" ht="21">
      <c r="A18" s="5" t="s">
        <v>18</v>
      </c>
      <c r="B18" t="s">
        <v>0</v>
      </c>
      <c r="F18" s="10"/>
      <c r="G18" s="12">
        <f>IF(G15="a",G9*((100+G14)/100),G9)</f>
        <v>1000</v>
      </c>
    </row>
    <row r="19" spans="1:7" ht="21">
      <c r="A19" s="5" t="s">
        <v>19</v>
      </c>
      <c r="B19" t="s">
        <v>1</v>
      </c>
      <c r="F19" s="10"/>
      <c r="G19" s="12">
        <f>IF(G15="b",G10*((100+G14)/100),G10)</f>
        <v>600</v>
      </c>
    </row>
    <row r="20" spans="1:7" ht="21">
      <c r="A20" s="5" t="s">
        <v>20</v>
      </c>
      <c r="B20" t="s">
        <v>16</v>
      </c>
      <c r="F20" s="10"/>
      <c r="G20" s="12">
        <f>IF(G15="c",G11*((100+G14)/100),G11)</f>
        <v>1000</v>
      </c>
    </row>
    <row r="21" spans="1:7" ht="21">
      <c r="A21" s="5" t="s">
        <v>21</v>
      </c>
      <c r="B21" t="s">
        <v>17</v>
      </c>
      <c r="F21" s="10"/>
      <c r="G21" s="12">
        <f>IF(G15="d",G12*((100+G14)/100),G12)</f>
        <v>0</v>
      </c>
    </row>
    <row r="22" ht="15">
      <c r="G22" s="12"/>
    </row>
    <row r="23" ht="15">
      <c r="G23" s="12"/>
    </row>
    <row r="24" spans="1:7" ht="15">
      <c r="A24" t="s">
        <v>2</v>
      </c>
      <c r="G24" s="12">
        <f>IF(G7="","",IF(SUM(G18:G21)+(SUM(G18:G21))*10%&gt;(G7*40%),G7*40%/1.1,SUM(G18:G21)))</f>
        <v>2600</v>
      </c>
    </row>
    <row r="25" spans="1:9" ht="15">
      <c r="A25" t="s">
        <v>3</v>
      </c>
      <c r="G25" s="12">
        <f>IF(G7="","",G24*10%)</f>
        <v>260</v>
      </c>
      <c r="I25" s="12">
        <f>IF(I15="","",IF(SUM(I17:I20)+J22+(SUM(I17:I20)+J22)*10%&gt;(I15*40%),G24*10%))</f>
      </c>
    </row>
    <row r="26" ht="15">
      <c r="G26" s="12"/>
    </row>
    <row r="27" ht="15.75" thickBot="1">
      <c r="G27" s="12"/>
    </row>
    <row r="28" spans="1:7" ht="21">
      <c r="A28" s="4" t="s">
        <v>5</v>
      </c>
      <c r="B28" s="2"/>
      <c r="C28" s="2"/>
      <c r="D28" s="2"/>
      <c r="E28" s="2"/>
      <c r="F28" s="2"/>
      <c r="G28" s="13">
        <f>IF(G19="","",IF(SUM(G18:G21)+(SUM(G18:G21))*10%&gt;(G7*40%),G24*7/8,(G18+G19+G20/2+G21)))</f>
        <v>2100</v>
      </c>
    </row>
    <row r="29" spans="1:7" ht="21.75" thickBot="1">
      <c r="A29" s="2" t="s">
        <v>3</v>
      </c>
      <c r="B29" s="2"/>
      <c r="C29" s="2"/>
      <c r="D29" s="2"/>
      <c r="E29" s="2"/>
      <c r="F29" s="2"/>
      <c r="G29" s="14">
        <f>IF(G7="","",(G28*10%))</f>
        <v>210</v>
      </c>
    </row>
    <row r="30" spans="1:7" ht="21.75" thickBot="1">
      <c r="A30" s="2" t="s">
        <v>6</v>
      </c>
      <c r="B30" s="2"/>
      <c r="C30" s="2"/>
      <c r="D30" s="2"/>
      <c r="E30" s="2"/>
      <c r="F30" s="8" t="s">
        <v>7</v>
      </c>
      <c r="G30" s="14">
        <f>IF(F30="","",IF(G28="","",(IF(F30="SI",(G28+G29)*4/100,0))))</f>
        <v>92.4</v>
      </c>
    </row>
    <row r="31" spans="1:7" ht="21.75" thickBot="1">
      <c r="A31" s="2" t="s">
        <v>8</v>
      </c>
      <c r="B31" s="2"/>
      <c r="C31" s="2"/>
      <c r="D31" s="2"/>
      <c r="E31" s="2"/>
      <c r="F31" s="2"/>
      <c r="G31" s="14">
        <f>IF(G28="","",(G28+G29+G30)*22%)</f>
        <v>528.528</v>
      </c>
    </row>
    <row r="32" spans="1:7" ht="21.75" thickBot="1">
      <c r="A32" s="2" t="s">
        <v>9</v>
      </c>
      <c r="B32" s="2"/>
      <c r="C32" s="2"/>
      <c r="D32" s="2"/>
      <c r="E32" s="2"/>
      <c r="F32" s="2"/>
      <c r="G32" s="15"/>
    </row>
    <row r="33" spans="1:7" ht="21.75" thickBot="1">
      <c r="A33" s="2" t="s">
        <v>10</v>
      </c>
      <c r="B33" s="2"/>
      <c r="C33" s="2"/>
      <c r="D33" s="2"/>
      <c r="E33" s="2"/>
      <c r="F33" s="2"/>
      <c r="G33" s="16">
        <f>IF(G7="","",SUM(G28:G32))</f>
        <v>2930.928</v>
      </c>
    </row>
    <row r="34" spans="7:13" ht="15.75" thickBot="1">
      <c r="G34" s="12"/>
      <c r="I34" s="6" t="s">
        <v>15</v>
      </c>
      <c r="J34" s="6"/>
      <c r="K34" s="6"/>
      <c r="L34" s="6"/>
      <c r="M34" s="6"/>
    </row>
    <row r="35" spans="1:7" ht="21">
      <c r="A35" s="4" t="s">
        <v>4</v>
      </c>
      <c r="B35" s="2"/>
      <c r="C35" s="2"/>
      <c r="D35" s="2"/>
      <c r="E35" s="2"/>
      <c r="F35" s="2"/>
      <c r="G35" s="13">
        <f>IF(G19="","",IF(SUM(G18:G21)+(SUM(G18:G21))*10%&gt;(G7*40%),G24*1/8,G20/2))</f>
        <v>500</v>
      </c>
    </row>
    <row r="36" spans="1:7" ht="21.75" thickBot="1">
      <c r="A36" s="2" t="s">
        <v>3</v>
      </c>
      <c r="B36" s="2"/>
      <c r="C36" s="2"/>
      <c r="D36" s="2"/>
      <c r="E36" s="2"/>
      <c r="F36" s="2"/>
      <c r="G36" s="14">
        <f>IF(G7="","",(G35*10%))</f>
        <v>50</v>
      </c>
    </row>
    <row r="37" spans="1:7" ht="21.75" thickBot="1">
      <c r="A37" s="2" t="s">
        <v>6</v>
      </c>
      <c r="B37" s="2"/>
      <c r="C37" s="2"/>
      <c r="D37" s="2"/>
      <c r="E37" s="2"/>
      <c r="F37" s="8" t="s">
        <v>7</v>
      </c>
      <c r="G37" s="14">
        <f>IF(F37="","",IF(G35="","",IF(F37="SI",(G35+G36)*4/100,0)))</f>
        <v>22</v>
      </c>
    </row>
    <row r="38" spans="1:7" ht="21.75" thickBot="1">
      <c r="A38" s="2" t="s">
        <v>8</v>
      </c>
      <c r="B38" s="2"/>
      <c r="C38" s="2"/>
      <c r="D38" s="2"/>
      <c r="E38" s="2"/>
      <c r="F38" s="2"/>
      <c r="G38" s="14">
        <f>IF(G35="","",(G35+G36+G37)*22%)</f>
        <v>125.84</v>
      </c>
    </row>
    <row r="39" spans="1:7" ht="21.75" thickBot="1">
      <c r="A39" s="2" t="s">
        <v>9</v>
      </c>
      <c r="B39" s="2"/>
      <c r="C39" s="2"/>
      <c r="D39" s="2"/>
      <c r="E39" s="2"/>
      <c r="F39" s="2"/>
      <c r="G39" s="15"/>
    </row>
    <row r="40" spans="1:7" ht="21.75" thickBot="1">
      <c r="A40" s="2" t="s">
        <v>10</v>
      </c>
      <c r="B40" s="2"/>
      <c r="C40" s="2"/>
      <c r="D40" s="2"/>
      <c r="E40" s="2"/>
      <c r="F40" s="2"/>
      <c r="G40" s="16">
        <f>IF(G7="","",SUM(G35:G39))</f>
        <v>697.84</v>
      </c>
    </row>
    <row r="41" spans="1:7" ht="21">
      <c r="A41" s="2"/>
      <c r="B41" s="2"/>
      <c r="C41" s="2"/>
      <c r="D41" s="2"/>
      <c r="E41" s="2"/>
      <c r="F41" s="2"/>
      <c r="G41" s="2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.7109375" style="0" customWidth="1"/>
    <col min="5" max="5" width="10.28125" style="0" customWidth="1"/>
    <col min="6" max="6" width="16.00390625" style="0" customWidth="1"/>
    <col min="7" max="7" width="18.8515625" style="0" customWidth="1"/>
  </cols>
  <sheetData>
    <row r="1" spans="1:8" ht="21">
      <c r="A1" s="19" t="s">
        <v>27</v>
      </c>
      <c r="B1" s="19"/>
      <c r="C1" s="19"/>
      <c r="D1" s="19"/>
      <c r="E1" s="19"/>
      <c r="F1" s="19"/>
      <c r="G1" s="19"/>
      <c r="H1" s="19"/>
    </row>
    <row r="2" spans="1:8" ht="15.75">
      <c r="A2" s="21" t="s">
        <v>13</v>
      </c>
      <c r="B2" s="21"/>
      <c r="C2" s="21"/>
      <c r="D2" s="21"/>
      <c r="E2" s="21"/>
      <c r="F2" s="21"/>
      <c r="G2" s="21"/>
      <c r="H2" s="21"/>
    </row>
    <row r="3" spans="1:8" ht="15.75">
      <c r="A3" s="20" t="s">
        <v>12</v>
      </c>
      <c r="B3" s="20"/>
      <c r="C3" s="20"/>
      <c r="D3" s="20"/>
      <c r="E3" s="20"/>
      <c r="F3" s="20"/>
      <c r="G3" s="20"/>
      <c r="H3" s="20"/>
    </row>
    <row r="4" ht="15.75" thickBot="1"/>
    <row r="5" spans="1:7" ht="21.75" thickBot="1">
      <c r="A5" s="5" t="s">
        <v>24</v>
      </c>
      <c r="G5" s="8">
        <v>5</v>
      </c>
    </row>
    <row r="6" spans="1:7" ht="21.75" thickBot="1">
      <c r="A6" s="5" t="s">
        <v>25</v>
      </c>
      <c r="G6" s="8">
        <v>1</v>
      </c>
    </row>
    <row r="7" spans="1:7" s="5" customFormat="1" ht="21.75" thickBot="1">
      <c r="A7" s="5" t="s">
        <v>14</v>
      </c>
      <c r="G7" s="17">
        <v>150000</v>
      </c>
    </row>
    <row r="8" ht="15.75" thickBot="1">
      <c r="G8" s="12"/>
    </row>
    <row r="9" spans="1:10" ht="21.75" thickBot="1">
      <c r="A9" s="5" t="s">
        <v>18</v>
      </c>
      <c r="B9" t="s">
        <v>0</v>
      </c>
      <c r="F9" s="8" t="s">
        <v>7</v>
      </c>
      <c r="G9" s="12">
        <f>H9</f>
        <v>1500</v>
      </c>
      <c r="H9" s="1">
        <f>IF(F9="SI",IF($G$7="","",IF($G$7&lt;=100000,1000,IF($G$7&lt;=500000,1500,2000))),0)</f>
        <v>1500</v>
      </c>
      <c r="J9" s="1"/>
    </row>
    <row r="10" spans="1:10" ht="21.75" thickBot="1">
      <c r="A10" s="5" t="s">
        <v>19</v>
      </c>
      <c r="B10" t="s">
        <v>1</v>
      </c>
      <c r="F10" s="8" t="s">
        <v>7</v>
      </c>
      <c r="G10" s="12">
        <f>H10</f>
        <v>1500</v>
      </c>
      <c r="H10" s="1">
        <f>IF(F10="si",IF($G$7="","",IF($G$7&lt;=100000,1000,IF($G$7&lt;=500000,1500,2000))),0)</f>
        <v>1500</v>
      </c>
      <c r="J10" s="1"/>
    </row>
    <row r="11" spans="1:10" ht="21.75" thickBot="1">
      <c r="A11" s="5" t="s">
        <v>20</v>
      </c>
      <c r="B11" t="s">
        <v>16</v>
      </c>
      <c r="F11" s="8" t="s">
        <v>28</v>
      </c>
      <c r="G11" s="12">
        <f>H11</f>
        <v>0</v>
      </c>
      <c r="H11" s="1">
        <f>IF(F11="si",IF($G$7="","",IF($G$7&lt;=100000,1000,IF($G$7&lt;=500000,1500,2000))),0)</f>
        <v>0</v>
      </c>
      <c r="J11" s="1"/>
    </row>
    <row r="12" spans="1:10" ht="21.75" thickBot="1">
      <c r="A12" s="5" t="s">
        <v>21</v>
      </c>
      <c r="B12" t="s">
        <v>17</v>
      </c>
      <c r="F12" s="8" t="s">
        <v>28</v>
      </c>
      <c r="G12" s="12">
        <f>H12</f>
        <v>0</v>
      </c>
      <c r="H12" s="1">
        <f>IF(F12="si",IF($G$7="","",IF($G$7&lt;=100000,1000,IF($G$7&lt;=500000,1500,2000))),0)</f>
        <v>0</v>
      </c>
      <c r="J12" s="1"/>
    </row>
    <row r="13" ht="15.75" thickBot="1"/>
    <row r="14" spans="1:8" ht="21.75" thickBot="1">
      <c r="A14" s="5" t="s">
        <v>11</v>
      </c>
      <c r="G14" s="7">
        <v>-50</v>
      </c>
      <c r="H14" s="1">
        <f>IF(G7="","",SUM(G9:G12)*G14%)</f>
        <v>-1500</v>
      </c>
    </row>
    <row r="15" spans="1:7" ht="17.25" customHeight="1" thickBot="1">
      <c r="A15" s="5" t="s">
        <v>22</v>
      </c>
      <c r="G15" s="9" t="s">
        <v>19</v>
      </c>
    </row>
    <row r="17" ht="15">
      <c r="A17" s="5" t="s">
        <v>23</v>
      </c>
    </row>
    <row r="18" spans="1:7" ht="21">
      <c r="A18" s="5" t="s">
        <v>18</v>
      </c>
      <c r="B18" t="s">
        <v>0</v>
      </c>
      <c r="F18" s="10"/>
      <c r="G18" s="12">
        <f>IF(G15="a",G9*((100+G14)/100),G9)</f>
        <v>1500</v>
      </c>
    </row>
    <row r="19" spans="1:7" ht="21">
      <c r="A19" s="5" t="s">
        <v>19</v>
      </c>
      <c r="B19" t="s">
        <v>1</v>
      </c>
      <c r="F19" s="10"/>
      <c r="G19" s="12">
        <f>IF(G15="b",G10*((100+G14)/100),G10)</f>
        <v>750</v>
      </c>
    </row>
    <row r="20" spans="1:7" ht="21">
      <c r="A20" s="5" t="s">
        <v>20</v>
      </c>
      <c r="B20" t="s">
        <v>16</v>
      </c>
      <c r="F20" s="10"/>
      <c r="G20" s="12">
        <f>IF(G15="c",G11*((100+G14)/100),G11)</f>
        <v>0</v>
      </c>
    </row>
    <row r="21" spans="1:7" ht="21">
      <c r="A21" s="5" t="s">
        <v>21</v>
      </c>
      <c r="B21" t="s">
        <v>17</v>
      </c>
      <c r="F21" s="10"/>
      <c r="G21" s="12">
        <f>IF(G15="d",G12*((100+G14)/100),G12)</f>
        <v>0</v>
      </c>
    </row>
    <row r="22" ht="15">
      <c r="G22" s="12"/>
    </row>
    <row r="23" ht="15">
      <c r="G23" s="12"/>
    </row>
    <row r="24" spans="1:7" ht="15">
      <c r="A24" t="s">
        <v>2</v>
      </c>
      <c r="G24" s="12">
        <f>IF(G7="","",IF(SUM(G18:G21)+(SUM(G18:G21))*10%&gt;(G7*40%),G7*40%/1.1,SUM(G18:G21)))</f>
        <v>2250</v>
      </c>
    </row>
    <row r="25" spans="1:9" ht="15">
      <c r="A25" t="s">
        <v>3</v>
      </c>
      <c r="G25" s="12">
        <f>IF(G7="","",G24*10%)</f>
        <v>225</v>
      </c>
      <c r="I25" s="12">
        <f>IF(I15="","",IF(SUM(I17:I20)+J22+(SUM(I17:I20)+J22)*10%&gt;(I15*40%),G24*10%))</f>
      </c>
    </row>
    <row r="26" ht="15">
      <c r="G26" s="12"/>
    </row>
    <row r="27" ht="15.75" thickBot="1">
      <c r="G27" s="12"/>
    </row>
    <row r="28" spans="1:7" ht="21">
      <c r="A28" s="4" t="s">
        <v>5</v>
      </c>
      <c r="B28" s="2"/>
      <c r="C28" s="2"/>
      <c r="D28" s="2"/>
      <c r="E28" s="2"/>
      <c r="F28" s="2"/>
      <c r="G28" s="13">
        <f>IF(F11="si",IF(G19="","",IF(SUM(G18:G21)+(SUM(G18:G21))*10%&gt;(G7*40%),G24*7/8,(G18+G19+G20/2+G21))),IF(G19="","",IF(SUM(G18:G21)+(SUM(G18:G21))*10%&gt;(G7*40%),G24,(G18+G19+G20/2+G21))))</f>
        <v>2250</v>
      </c>
    </row>
    <row r="29" spans="1:7" ht="21.75" thickBot="1">
      <c r="A29" s="2" t="s">
        <v>3</v>
      </c>
      <c r="B29" s="2"/>
      <c r="C29" s="2"/>
      <c r="D29" s="2"/>
      <c r="E29" s="2"/>
      <c r="F29" s="2"/>
      <c r="G29" s="14">
        <f>IF(G7="","",(G28*10%))</f>
        <v>225</v>
      </c>
    </row>
    <row r="30" spans="1:7" ht="21.75" thickBot="1">
      <c r="A30" s="2" t="s">
        <v>6</v>
      </c>
      <c r="B30" s="2"/>
      <c r="C30" s="2"/>
      <c r="D30" s="2"/>
      <c r="E30" s="2"/>
      <c r="F30" s="8" t="s">
        <v>7</v>
      </c>
      <c r="G30" s="14">
        <f>IF(F30="","",IF(G28="","",(IF(F30="SI",(G28+G29)*4/100,0))))</f>
        <v>99</v>
      </c>
    </row>
    <row r="31" spans="1:7" ht="21.75" thickBot="1">
      <c r="A31" s="2" t="s">
        <v>8</v>
      </c>
      <c r="B31" s="2"/>
      <c r="C31" s="2"/>
      <c r="D31" s="2"/>
      <c r="E31" s="2"/>
      <c r="F31" s="2"/>
      <c r="G31" s="14">
        <f>IF(G28="","",(G28+G29+G30)*22%)</f>
        <v>566.28</v>
      </c>
    </row>
    <row r="32" spans="1:7" ht="21.75" thickBot="1">
      <c r="A32" s="2" t="s">
        <v>9</v>
      </c>
      <c r="B32" s="2"/>
      <c r="C32" s="2"/>
      <c r="D32" s="2"/>
      <c r="E32" s="2"/>
      <c r="F32" s="2"/>
      <c r="G32" s="15"/>
    </row>
    <row r="33" spans="1:7" ht="21.75" thickBot="1">
      <c r="A33" s="2" t="s">
        <v>10</v>
      </c>
      <c r="B33" s="2"/>
      <c r="C33" s="2"/>
      <c r="D33" s="2"/>
      <c r="E33" s="2"/>
      <c r="F33" s="2"/>
      <c r="G33" s="16">
        <f>IF(G7="","",SUM(G28:G32))</f>
        <v>3140.2799999999997</v>
      </c>
    </row>
    <row r="34" spans="7:13" ht="15.75" thickBot="1">
      <c r="G34" s="12"/>
      <c r="I34" s="6" t="s">
        <v>15</v>
      </c>
      <c r="J34" s="6"/>
      <c r="K34" s="6"/>
      <c r="L34" s="6"/>
      <c r="M34" s="6"/>
    </row>
    <row r="35" spans="1:7" ht="21">
      <c r="A35" s="4" t="s">
        <v>4</v>
      </c>
      <c r="B35" s="2"/>
      <c r="C35" s="2"/>
      <c r="D35" s="2"/>
      <c r="E35" s="2"/>
      <c r="F35" s="2"/>
      <c r="G35" s="13">
        <f>IF(F11="si",IF(G19="","",IF(SUM(G18:G21)+(SUM(G18:G21))*10%&gt;(G7*40%),G24*1/8,G20/2)),0)</f>
        <v>0</v>
      </c>
    </row>
    <row r="36" spans="1:7" ht="21.75" thickBot="1">
      <c r="A36" s="2" t="s">
        <v>3</v>
      </c>
      <c r="B36" s="2"/>
      <c r="C36" s="2"/>
      <c r="D36" s="2"/>
      <c r="E36" s="2"/>
      <c r="F36" s="2"/>
      <c r="G36" s="14">
        <f>IF(G7="","",(G35*10%))</f>
        <v>0</v>
      </c>
    </row>
    <row r="37" spans="1:7" ht="21.75" thickBot="1">
      <c r="A37" s="2" t="s">
        <v>6</v>
      </c>
      <c r="B37" s="2"/>
      <c r="C37" s="2"/>
      <c r="D37" s="2"/>
      <c r="E37" s="2"/>
      <c r="F37" s="8" t="s">
        <v>7</v>
      </c>
      <c r="G37" s="14">
        <f>IF(F37="","",IF(G35="","",IF(F37="SI",(G35+G36)*4/100,0)))</f>
        <v>0</v>
      </c>
    </row>
    <row r="38" spans="1:7" ht="21.75" thickBot="1">
      <c r="A38" s="2" t="s">
        <v>8</v>
      </c>
      <c r="B38" s="2"/>
      <c r="C38" s="2"/>
      <c r="D38" s="2"/>
      <c r="E38" s="2"/>
      <c r="F38" s="2"/>
      <c r="G38" s="14">
        <f>IF(G35="","",(G35+G36+G37)*22%)</f>
        <v>0</v>
      </c>
    </row>
    <row r="39" spans="1:7" ht="21.75" thickBot="1">
      <c r="A39" s="2" t="s">
        <v>9</v>
      </c>
      <c r="B39" s="2"/>
      <c r="C39" s="2"/>
      <c r="D39" s="2"/>
      <c r="E39" s="2"/>
      <c r="F39" s="2"/>
      <c r="G39" s="15"/>
    </row>
    <row r="40" spans="1:7" ht="21.75" thickBot="1">
      <c r="A40" s="2" t="s">
        <v>10</v>
      </c>
      <c r="B40" s="2"/>
      <c r="C40" s="2"/>
      <c r="D40" s="2"/>
      <c r="E40" s="2"/>
      <c r="F40" s="2"/>
      <c r="G40" s="16">
        <f>IF(G7="","",SUM(G35:G39))</f>
        <v>0</v>
      </c>
    </row>
    <row r="41" spans="1:7" ht="21">
      <c r="A41" s="2"/>
      <c r="B41" s="2"/>
      <c r="C41" s="2"/>
      <c r="D41" s="2"/>
      <c r="E41" s="2"/>
      <c r="F41" s="2"/>
      <c r="G41" s="2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Gianmarco</dc:creator>
  <cp:keywords/>
  <dc:description/>
  <cp:lastModifiedBy>Elisa Pinna</cp:lastModifiedBy>
  <dcterms:created xsi:type="dcterms:W3CDTF">2016-02-25T21:45:10Z</dcterms:created>
  <dcterms:modified xsi:type="dcterms:W3CDTF">2017-01-28T10:39:16Z</dcterms:modified>
  <cp:category/>
  <cp:version/>
  <cp:contentType/>
  <cp:contentStatus/>
</cp:coreProperties>
</file>