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ACCONTO" sheetId="1" r:id="rId1"/>
    <sheet name="SALDO" sheetId="2" r:id="rId2"/>
  </sheets>
  <definedNames/>
  <calcPr fullCalcOnLoad="1"/>
</workbook>
</file>

<file path=xl/sharedStrings.xml><?xml version="1.0" encoding="utf-8"?>
<sst xmlns="http://schemas.openxmlformats.org/spreadsheetml/2006/main" count="133" uniqueCount="75">
  <si>
    <t>IVA</t>
  </si>
  <si>
    <t>medio</t>
  </si>
  <si>
    <t>massimo</t>
  </si>
  <si>
    <t>minimo</t>
  </si>
  <si>
    <t>percentuali</t>
  </si>
  <si>
    <t>onorari</t>
  </si>
  <si>
    <t>scaglioni</t>
  </si>
  <si>
    <t>min.</t>
  </si>
  <si>
    <t>max.</t>
  </si>
  <si>
    <t>fino a euro 5.164,57</t>
  </si>
  <si>
    <t>da euro 5.164,58 e fino a euro 10.329,14</t>
  </si>
  <si>
    <t>da euro 10.329,15 e fino a euro 25.822,84</t>
  </si>
  <si>
    <t>da euro 25.822,85 e fino a euro 51.645,69</t>
  </si>
  <si>
    <t>da euro 51.645,70 e fino a euro 103.291,38</t>
  </si>
  <si>
    <t>da euro 103.291,39 e fino a euro 258.228,45</t>
  </si>
  <si>
    <t>da euro 258.228,46 fino a euro 516.456,90</t>
  </si>
  <si>
    <t>oltre euro 516.456,90</t>
  </si>
  <si>
    <t>PROCEDURA ESECUTIVA N.R.G.E.:</t>
  </si>
  <si>
    <t>(numero)</t>
  </si>
  <si>
    <t>(anno)</t>
  </si>
  <si>
    <t>Creditore procedente:</t>
  </si>
  <si>
    <t>Debitore esecutato:</t>
  </si>
  <si>
    <t>PERITO STIMATORE:</t>
  </si>
  <si>
    <t>Onorario a vacazione</t>
  </si>
  <si>
    <t>onorario</t>
  </si>
  <si>
    <t>ART. 13 - Compensi in materia di estimo</t>
  </si>
  <si>
    <t>Spese di trasferta</t>
  </si>
  <si>
    <t>importo</t>
  </si>
  <si>
    <t>Riepilogo generale compensi</t>
  </si>
  <si>
    <t>Acconto compenso ex art. 13 (50%)</t>
  </si>
  <si>
    <t>Compenso ex art. 12</t>
  </si>
  <si>
    <t>TOTALE COMPLESSIVO</t>
  </si>
  <si>
    <t>totale onorario ex art. 13</t>
  </si>
  <si>
    <t>acconto onorario ex art. 13 (50% del valore di stima)</t>
  </si>
  <si>
    <t>contributo previdenziale</t>
  </si>
  <si>
    <t>num. Km</t>
  </si>
  <si>
    <t>VALORE DI STIMA INIZIALE DELL'IMMOBILE</t>
  </si>
  <si>
    <t>totale onorario ex art. 13 spettante</t>
  </si>
  <si>
    <t>saldo onorario ex art. 13</t>
  </si>
  <si>
    <t>ISTANZA DI LIQUIDAZIONE COMPENSI PERITO STIMATORE ex DM 30/05/2002 (SALDO)</t>
  </si>
  <si>
    <t>ISTANZA DI LIQUIDAZIONE COMPENSI PERITO STIMATORE ex DM 30/05/2002 (ACCONTO)</t>
  </si>
  <si>
    <t>(cancellare % se non dovuto)</t>
  </si>
  <si>
    <t>il Perito stimatore</t>
  </si>
  <si>
    <t>data giuramento:</t>
  </si>
  <si>
    <t>data deposito perizia di stima:</t>
  </si>
  <si>
    <t>durata complessiva incarico</t>
  </si>
  <si>
    <t>n. mesi:</t>
  </si>
  <si>
    <t>TOTALE</t>
  </si>
  <si>
    <t>acconto onorario ex art. 13 già liquidato</t>
  </si>
  <si>
    <t>Onorario a vacazione (art. 1)</t>
  </si>
  <si>
    <t>Art. 13 - Compensi in materia di estimo</t>
  </si>
  <si>
    <t>Spese documentate (art. 56 T.U. spese giustizia)</t>
  </si>
  <si>
    <t>n. vacazioni</t>
  </si>
  <si>
    <t>Totale compensi</t>
  </si>
  <si>
    <t>Totale spese imponibili</t>
  </si>
  <si>
    <t>Totale spese non imponibili</t>
  </si>
  <si>
    <t>TRIBUNALE ORDINARIO DI MASSA</t>
  </si>
  <si>
    <t>VALORE DI STIMA INIZIALE DEL COMPENDIO</t>
  </si>
  <si>
    <t>COMPENDIO (LOTTO UNICO/NUMERO LOTTI)</t>
  </si>
  <si>
    <t>VALORE DI STIMA DEL COMPENDIO</t>
  </si>
  <si>
    <t xml:space="preserve"> </t>
  </si>
  <si>
    <t>Compenso ex art. 16</t>
  </si>
  <si>
    <t>ex art. 12 comma 1 - Verifica conformità urbanistica/edilizia</t>
  </si>
  <si>
    <t>ex art. 16 - Conguità canone di locazione</t>
  </si>
  <si>
    <t>totale onorario ex art. 13 definitivo</t>
  </si>
  <si>
    <t>ex art. 12 comma 2 - Rilievi metrici e restituzione grafica</t>
  </si>
  <si>
    <t>Onorari per altre prestazioni  ed accertamenti tecnici necessari alla STIMA</t>
  </si>
  <si>
    <t>L'acconto è pari al 50% del compenso medio calcolato sulla base del valore di stima, con riserva di saldo dopo la vendita del bene stimato sulla base del prezzo di aggiudicazione o in caso di estinzione anticipata della procedura.</t>
  </si>
  <si>
    <t>(dettagliare le singole attività)</t>
  </si>
  <si>
    <t>(specificare le singole spese)</t>
  </si>
  <si>
    <t>onorario ex art. 13</t>
  </si>
  <si>
    <t>rimborso chilometrico</t>
  </si>
  <si>
    <t>(spazio per eventuali note)</t>
  </si>
  <si>
    <t>aumento ex art. 52 comma 1 DPR 115/2002</t>
  </si>
  <si>
    <t>VALORE DI AGGIUDICAZIONE COMPENDIO
 o DELL'ULTIMO PREZZO BASE D'ASTA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</si>
</sst>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_-[$€]\ * #,##0.00_-;\-[$€]\ * #,##0.00_-;_-[$€]\ * &quot;-&quot;??_-;_-@_-"/>
    <numFmt numFmtId="174" formatCode="#,##0_ ;\-#,##0\ "/>
    <numFmt numFmtId="175" formatCode="#,##0.00_ ;\-#,##0.00\ "/>
    <numFmt numFmtId="176" formatCode="#,##0.0000_ ;\-#,##0.0000\ "/>
    <numFmt numFmtId="177" formatCode="[$-410]dddd\ d\ mmmm\ yyyy"/>
    <numFmt numFmtId="178" formatCode="&quot;€&quot;\ #,##0.00"/>
    <numFmt numFmtId="179" formatCode="0.0000%"/>
    <numFmt numFmtId="180" formatCode="&quot;£.&quot;\ #,##0;\-&quot;£.&quot;\ #,##0"/>
    <numFmt numFmtId="181" formatCode="_-&quot;€&quot;\ * #,##0.0_-;\-&quot;€&quot;\ * #,##0.0_-;_-&quot;€&quot;\ * &quot;-&quot;??_-;_-@_-"/>
    <numFmt numFmtId="182" formatCode="_-&quot;€&quot;\ * #,##0_-;\-&quot;€&quot;\ * #,##0_-;_-&quot;€&quot;\ * &quot;-&quot;??_-;_-@_-"/>
    <numFmt numFmtId="183" formatCode="mmm\-yyyy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Attivo&quot;;&quot;Attivo&quot;;&quot;Inattivo&quot;"/>
    <numFmt numFmtId="189" formatCode="&quot;L.&quot;\ #,##0"/>
    <numFmt numFmtId="190" formatCode="0.00000"/>
    <numFmt numFmtId="191" formatCode="0.0000"/>
    <numFmt numFmtId="192" formatCode="0.0000&quot;%&quot;"/>
    <numFmt numFmtId="193" formatCode="_-* #,##0.00\ [$€-1007]_-;\-* #,##0.00\ [$€-1007]_-;_-* &quot;-&quot;??\ [$€-1007]_-;_-@_-"/>
    <numFmt numFmtId="194" formatCode="_-[$€-410]\ * #,##0.00_-;\-[$€-410]\ * #,##0.00_-;_-[$€-410]\ * &quot;-&quot;??_-;_-@_-"/>
    <numFmt numFmtId="195" formatCode="0.0000000000"/>
    <numFmt numFmtId="196" formatCode="0.00000000000"/>
    <numFmt numFmtId="197" formatCode="0.000000000000"/>
    <numFmt numFmtId="198" formatCode="0.000000000"/>
    <numFmt numFmtId="199" formatCode="0.00000000"/>
    <numFmt numFmtId="200" formatCode="0.0000000"/>
    <numFmt numFmtId="201" formatCode="0.000000"/>
    <numFmt numFmtId="202" formatCode="0.000"/>
    <numFmt numFmtId="203" formatCode="0.0"/>
    <numFmt numFmtId="204" formatCode="_-* #,##0.00\ [$€-803]_-;\-* #,##0.00\ [$€-803]_-;_-* &quot;-&quot;??\ [$€-803]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Helv"/>
      <family val="0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56"/>
      <name val="Calibri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3"/>
      <color indexed="8"/>
      <name val="Calibri"/>
      <family val="2"/>
    </font>
    <font>
      <b/>
      <u val="single"/>
      <sz val="13"/>
      <name val="Arial"/>
      <family val="2"/>
    </font>
    <font>
      <b/>
      <sz val="11"/>
      <color indexed="8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0" borderId="2" applyNumberFormat="0" applyFill="0" applyAlignment="0" applyProtection="0"/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173" fontId="7" fillId="0" borderId="0" applyFont="0" applyFill="0" applyBorder="0" applyAlignment="0" applyProtection="0"/>
    <xf numFmtId="0" fontId="64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65" fillId="28" borderId="0" applyNumberFormat="0" applyBorder="0" applyAlignment="0" applyProtection="0"/>
    <xf numFmtId="0" fontId="9" fillId="0" borderId="0">
      <alignment/>
      <protection/>
    </xf>
    <xf numFmtId="0" fontId="1" fillId="29" borderId="4" applyNumberFormat="0" applyFont="0" applyAlignment="0" applyProtection="0"/>
    <xf numFmtId="0" fontId="66" fillId="19" borderId="5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05"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14" fontId="8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9" fillId="0" borderId="10" xfId="0" applyFont="1" applyFill="1" applyBorder="1" applyAlignment="1" applyProtection="1">
      <alignment horizontal="left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vertical="center"/>
    </xf>
    <xf numFmtId="4" fontId="30" fillId="32" borderId="12" xfId="0" applyNumberFormat="1" applyFont="1" applyFill="1" applyBorder="1" applyAlignment="1" applyProtection="1">
      <alignment vertical="center"/>
      <protection/>
    </xf>
    <xf numFmtId="0" fontId="21" fillId="0" borderId="15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173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173" fontId="19" fillId="0" borderId="0" xfId="44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left"/>
      <protection/>
    </xf>
    <xf numFmtId="9" fontId="34" fillId="0" borderId="0" xfId="53" applyFont="1" applyFill="1" applyBorder="1" applyAlignment="1" applyProtection="1">
      <alignment horizontal="center"/>
      <protection/>
    </xf>
    <xf numFmtId="173" fontId="19" fillId="0" borderId="15" xfId="0" applyNumberFormat="1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horizontal="center"/>
      <protection/>
    </xf>
    <xf numFmtId="173" fontId="19" fillId="0" borderId="16" xfId="44" applyFont="1" applyFill="1" applyBorder="1" applyAlignment="1" applyProtection="1">
      <alignment horizontal="center"/>
      <protection/>
    </xf>
    <xf numFmtId="173" fontId="21" fillId="0" borderId="15" xfId="44" applyFont="1" applyFill="1" applyBorder="1" applyAlignment="1" applyProtection="1">
      <alignment horizontal="center"/>
      <protection/>
    </xf>
    <xf numFmtId="173" fontId="27" fillId="0" borderId="15" xfId="44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lef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173" fontId="21" fillId="0" borderId="0" xfId="44" applyFont="1" applyFill="1" applyBorder="1" applyAlignment="1" applyProtection="1">
      <alignment vertical="center"/>
      <protection locked="0"/>
    </xf>
    <xf numFmtId="173" fontId="26" fillId="0" borderId="0" xfId="44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23" fillId="0" borderId="15" xfId="0" applyFont="1" applyFill="1" applyBorder="1" applyAlignment="1" applyProtection="1">
      <alignment horizontal="left"/>
      <protection/>
    </xf>
    <xf numFmtId="0" fontId="19" fillId="0" borderId="12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170" fontId="26" fillId="0" borderId="0" xfId="0" applyNumberFormat="1" applyFont="1" applyFill="1" applyBorder="1" applyAlignment="1" applyProtection="1">
      <alignment/>
      <protection/>
    </xf>
    <xf numFmtId="0" fontId="29" fillId="0" borderId="12" xfId="0" applyFont="1" applyBorder="1" applyAlignment="1" applyProtection="1">
      <alignment horizontal="right"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vertical="center"/>
      <protection/>
    </xf>
    <xf numFmtId="189" fontId="24" fillId="32" borderId="12" xfId="0" applyNumberFormat="1" applyFont="1" applyFill="1" applyBorder="1" applyAlignment="1" applyProtection="1">
      <alignment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3" fontId="27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vertical="center"/>
      <protection/>
    </xf>
    <xf numFmtId="173" fontId="15" fillId="0" borderId="17" xfId="44" applyFont="1" applyBorder="1" applyAlignment="1" applyProtection="1">
      <alignment vertical="center"/>
      <protection/>
    </xf>
    <xf numFmtId="192" fontId="15" fillId="0" borderId="17" xfId="0" applyNumberFormat="1" applyFont="1" applyBorder="1" applyAlignment="1" applyProtection="1">
      <alignment vertical="center"/>
      <protection/>
    </xf>
    <xf numFmtId="0" fontId="23" fillId="0" borderId="18" xfId="0" applyFont="1" applyBorder="1" applyAlignment="1" applyProtection="1">
      <alignment vertical="center"/>
      <protection/>
    </xf>
    <xf numFmtId="173" fontId="15" fillId="0" borderId="18" xfId="44" applyFont="1" applyBorder="1" applyAlignment="1" applyProtection="1">
      <alignment vertical="center"/>
      <protection/>
    </xf>
    <xf numFmtId="192" fontId="15" fillId="0" borderId="18" xfId="0" applyNumberFormat="1" applyFont="1" applyBorder="1" applyAlignment="1" applyProtection="1">
      <alignment vertical="center"/>
      <protection/>
    </xf>
    <xf numFmtId="0" fontId="23" fillId="0" borderId="13" xfId="0" applyFont="1" applyBorder="1" applyAlignment="1" applyProtection="1">
      <alignment vertical="center"/>
      <protection/>
    </xf>
    <xf numFmtId="4" fontId="15" fillId="0" borderId="13" xfId="0" applyNumberFormat="1" applyFont="1" applyBorder="1" applyAlignment="1" applyProtection="1">
      <alignment vertical="center"/>
      <protection/>
    </xf>
    <xf numFmtId="192" fontId="15" fillId="0" borderId="13" xfId="0" applyNumberFormat="1" applyFont="1" applyBorder="1" applyAlignment="1" applyProtection="1">
      <alignment vertical="center"/>
      <protection/>
    </xf>
    <xf numFmtId="173" fontId="15" fillId="0" borderId="13" xfId="44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vertical="center"/>
      <protection/>
    </xf>
    <xf numFmtId="173" fontId="27" fillId="0" borderId="12" xfId="44" applyFont="1" applyFill="1" applyBorder="1" applyAlignment="1" applyProtection="1">
      <alignment vertical="center"/>
      <protection/>
    </xf>
    <xf numFmtId="173" fontId="21" fillId="0" borderId="12" xfId="44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173" fontId="27" fillId="0" borderId="0" xfId="44" applyFont="1" applyFill="1" applyBorder="1" applyAlignment="1" applyProtection="1">
      <alignment vertical="center"/>
      <protection/>
    </xf>
    <xf numFmtId="173" fontId="21" fillId="0" borderId="0" xfId="44" applyFont="1" applyFill="1" applyBorder="1" applyAlignment="1" applyProtection="1">
      <alignment vertical="center"/>
      <protection/>
    </xf>
    <xf numFmtId="0" fontId="28" fillId="0" borderId="16" xfId="0" applyFont="1" applyBorder="1" applyAlignment="1" applyProtection="1">
      <alignment horizontal="right" vertical="center"/>
      <protection/>
    </xf>
    <xf numFmtId="173" fontId="27" fillId="0" borderId="10" xfId="44" applyFont="1" applyFill="1" applyBorder="1" applyAlignment="1" applyProtection="1">
      <alignment vertical="center"/>
      <protection/>
    </xf>
    <xf numFmtId="173" fontId="27" fillId="0" borderId="19" xfId="44" applyFont="1" applyFill="1" applyBorder="1" applyAlignment="1" applyProtection="1">
      <alignment vertical="center"/>
      <protection/>
    </xf>
    <xf numFmtId="173" fontId="21" fillId="0" borderId="20" xfId="44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6" fillId="0" borderId="14" xfId="0" applyFont="1" applyFill="1" applyBorder="1" applyAlignment="1" applyProtection="1">
      <alignment horizontal="right"/>
      <protection/>
    </xf>
    <xf numFmtId="0" fontId="12" fillId="0" borderId="14" xfId="0" applyFont="1" applyBorder="1" applyAlignment="1" applyProtection="1">
      <alignment/>
      <protection/>
    </xf>
    <xf numFmtId="0" fontId="27" fillId="0" borderId="10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170" fontId="27" fillId="0" borderId="16" xfId="64" applyFont="1" applyFill="1" applyBorder="1" applyAlignment="1" applyProtection="1">
      <alignment/>
      <protection/>
    </xf>
    <xf numFmtId="0" fontId="21" fillId="0" borderId="12" xfId="0" applyFont="1" applyBorder="1" applyAlignment="1" applyProtection="1">
      <alignment horizontal="center" vertical="center"/>
      <protection/>
    </xf>
    <xf numFmtId="170" fontId="17" fillId="0" borderId="0" xfId="0" applyNumberFormat="1" applyFont="1" applyBorder="1" applyAlignment="1" applyProtection="1">
      <alignment/>
      <protection/>
    </xf>
    <xf numFmtId="170" fontId="18" fillId="0" borderId="0" xfId="0" applyNumberFormat="1" applyFont="1" applyBorder="1" applyAlignment="1" applyProtection="1">
      <alignment/>
      <protection/>
    </xf>
    <xf numFmtId="174" fontId="22" fillId="0" borderId="12" xfId="64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174" fontId="5" fillId="0" borderId="0" xfId="64" applyNumberFormat="1" applyFont="1" applyFill="1" applyBorder="1" applyAlignment="1" applyProtection="1">
      <alignment horizontal="center"/>
      <protection/>
    </xf>
    <xf numFmtId="170" fontId="5" fillId="0" borderId="0" xfId="64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173" fontId="6" fillId="0" borderId="0" xfId="44" applyFont="1" applyFill="1" applyBorder="1" applyAlignment="1" applyProtection="1">
      <alignment/>
      <protection/>
    </xf>
    <xf numFmtId="173" fontId="27" fillId="0" borderId="15" xfId="44" applyFont="1" applyBorder="1" applyAlignment="1" applyProtection="1">
      <alignment/>
      <protection/>
    </xf>
    <xf numFmtId="173" fontId="28" fillId="0" borderId="12" xfId="44" applyFont="1" applyBorder="1" applyAlignment="1" applyProtection="1">
      <alignment/>
      <protection/>
    </xf>
    <xf numFmtId="173" fontId="28" fillId="0" borderId="0" xfId="44" applyFont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173" fontId="35" fillId="0" borderId="12" xfId="0" applyNumberFormat="1" applyFont="1" applyBorder="1" applyAlignment="1" applyProtection="1">
      <alignment/>
      <protection/>
    </xf>
    <xf numFmtId="0" fontId="26" fillId="32" borderId="22" xfId="0" applyFont="1" applyFill="1" applyBorder="1" applyAlignment="1" applyProtection="1">
      <alignment horizontal="center" vertical="center" wrapText="1"/>
      <protection locked="0"/>
    </xf>
    <xf numFmtId="0" fontId="26" fillId="32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vertical="center"/>
      <protection locked="0"/>
    </xf>
    <xf numFmtId="0" fontId="27" fillId="0" borderId="16" xfId="0" applyFont="1" applyFill="1" applyBorder="1" applyAlignment="1" applyProtection="1">
      <alignment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173" fontId="28" fillId="32" borderId="12" xfId="44" applyFont="1" applyFill="1" applyBorder="1" applyAlignment="1" applyProtection="1">
      <alignment horizontal="center" vertical="center"/>
      <protection locked="0"/>
    </xf>
    <xf numFmtId="0" fontId="28" fillId="32" borderId="12" xfId="0" applyFont="1" applyFill="1" applyBorder="1" applyAlignment="1" applyProtection="1">
      <alignment horizontal="center" vertical="center" wrapText="1"/>
      <protection locked="0"/>
    </xf>
    <xf numFmtId="9" fontId="21" fillId="32" borderId="12" xfId="53" applyFont="1" applyFill="1" applyBorder="1" applyAlignment="1" applyProtection="1">
      <alignment horizontal="center"/>
      <protection locked="0"/>
    </xf>
    <xf numFmtId="170" fontId="21" fillId="0" borderId="12" xfId="0" applyNumberFormat="1" applyFont="1" applyBorder="1" applyAlignment="1" applyProtection="1">
      <alignment/>
      <protection locked="0"/>
    </xf>
    <xf numFmtId="173" fontId="27" fillId="0" borderId="13" xfId="44" applyFont="1" applyFill="1" applyBorder="1" applyAlignment="1" applyProtection="1">
      <alignment vertical="center"/>
      <protection/>
    </xf>
    <xf numFmtId="173" fontId="27" fillId="0" borderId="23" xfId="44" applyFont="1" applyFill="1" applyBorder="1" applyAlignment="1" applyProtection="1">
      <alignment vertical="center"/>
      <protection/>
    </xf>
    <xf numFmtId="0" fontId="33" fillId="0" borderId="10" xfId="0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/>
      <protection/>
    </xf>
    <xf numFmtId="173" fontId="27" fillId="0" borderId="15" xfId="44" applyFont="1" applyFill="1" applyBorder="1" applyAlignment="1" applyProtection="1">
      <alignment vertical="center"/>
      <protection/>
    </xf>
    <xf numFmtId="173" fontId="27" fillId="0" borderId="16" xfId="44" applyFont="1" applyFill="1" applyBorder="1" applyAlignment="1" applyProtection="1">
      <alignment vertical="center"/>
      <protection/>
    </xf>
    <xf numFmtId="173" fontId="21" fillId="0" borderId="24" xfId="44" applyFont="1" applyFill="1" applyBorder="1" applyAlignment="1" applyProtection="1">
      <alignment vertical="center"/>
      <protection/>
    </xf>
    <xf numFmtId="173" fontId="35" fillId="0" borderId="20" xfId="0" applyNumberFormat="1" applyFont="1" applyBorder="1" applyAlignment="1" applyProtection="1">
      <alignment/>
      <protection/>
    </xf>
    <xf numFmtId="173" fontId="28" fillId="0" borderId="13" xfId="44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9" fillId="0" borderId="12" xfId="0" applyFont="1" applyBorder="1" applyAlignment="1" applyProtection="1">
      <alignment horizontal="right" vertical="center"/>
      <protection locked="0"/>
    </xf>
    <xf numFmtId="4" fontId="31" fillId="0" borderId="0" xfId="0" applyNumberFormat="1" applyFont="1" applyAlignment="1" applyProtection="1">
      <alignment vertical="center"/>
      <protection locked="0"/>
    </xf>
    <xf numFmtId="4" fontId="30" fillId="32" borderId="12" xfId="0" applyNumberFormat="1" applyFont="1" applyFill="1" applyBorder="1" applyAlignment="1" applyProtection="1">
      <alignment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vertical="center"/>
      <protection locked="0"/>
    </xf>
    <xf numFmtId="189" fontId="24" fillId="32" borderId="12" xfId="0" applyNumberFormat="1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3" fontId="27" fillId="0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vertical="center"/>
      <protection locked="0"/>
    </xf>
    <xf numFmtId="173" fontId="1" fillId="0" borderId="0" xfId="44" applyFont="1" applyAlignment="1" applyProtection="1">
      <alignment vertical="center"/>
      <protection locked="0"/>
    </xf>
    <xf numFmtId="192" fontId="0" fillId="0" borderId="0" xfId="0" applyNumberFormat="1" applyAlignment="1" applyProtection="1">
      <alignment vertical="center"/>
      <protection locked="0"/>
    </xf>
    <xf numFmtId="173" fontId="1" fillId="0" borderId="24" xfId="44" applyFont="1" applyBorder="1" applyAlignment="1" applyProtection="1">
      <alignment vertical="center"/>
      <protection locked="0"/>
    </xf>
    <xf numFmtId="173" fontId="1" fillId="0" borderId="25" xfId="44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173" fontId="27" fillId="0" borderId="12" xfId="44" applyFont="1" applyFill="1" applyBorder="1" applyAlignment="1" applyProtection="1">
      <alignment vertical="center"/>
      <protection locked="0"/>
    </xf>
    <xf numFmtId="173" fontId="27" fillId="0" borderId="10" xfId="44" applyFont="1" applyFill="1" applyBorder="1" applyAlignment="1" applyProtection="1">
      <alignment vertical="center"/>
      <protection locked="0"/>
    </xf>
    <xf numFmtId="173" fontId="20" fillId="0" borderId="20" xfId="44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2" fillId="0" borderId="0" xfId="0" applyFont="1" applyAlignment="1">
      <alignment horizontal="left"/>
    </xf>
    <xf numFmtId="0" fontId="0" fillId="0" borderId="14" xfId="0" applyBorder="1" applyAlignment="1">
      <alignment/>
    </xf>
    <xf numFmtId="0" fontId="7" fillId="0" borderId="0" xfId="0" applyFont="1" applyAlignment="1" applyProtection="1">
      <alignment/>
      <protection locked="0"/>
    </xf>
    <xf numFmtId="0" fontId="21" fillId="0" borderId="12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left" vertical="top" wrapText="1"/>
      <protection/>
    </xf>
    <xf numFmtId="0" fontId="32" fillId="0" borderId="15" xfId="0" applyFont="1" applyFill="1" applyBorder="1" applyAlignment="1" applyProtection="1">
      <alignment horizontal="left" vertical="top"/>
      <protection/>
    </xf>
    <xf numFmtId="174" fontId="5" fillId="0" borderId="15" xfId="64" applyNumberFormat="1" applyFont="1" applyFill="1" applyBorder="1" applyAlignment="1" applyProtection="1">
      <alignment horizontal="center"/>
      <protection/>
    </xf>
    <xf numFmtId="170" fontId="5" fillId="0" borderId="15" xfId="64" applyFont="1" applyFill="1" applyBorder="1" applyAlignment="1" applyProtection="1">
      <alignment/>
      <protection/>
    </xf>
    <xf numFmtId="173" fontId="7" fillId="0" borderId="15" xfId="44" applyFont="1" applyFill="1" applyBorder="1" applyAlignment="1" applyProtection="1">
      <alignment/>
      <protection/>
    </xf>
    <xf numFmtId="194" fontId="27" fillId="0" borderId="12" xfId="64" applyNumberFormat="1" applyFont="1" applyFill="1" applyBorder="1" applyAlignment="1" applyProtection="1">
      <alignment horizontal="center" vertical="center"/>
      <protection/>
    </xf>
    <xf numFmtId="1" fontId="38" fillId="0" borderId="12" xfId="0" applyNumberFormat="1" applyFont="1" applyBorder="1" applyAlignment="1" applyProtection="1">
      <alignment horizontal="center" vertical="center"/>
      <protection locked="0"/>
    </xf>
    <xf numFmtId="173" fontId="21" fillId="0" borderId="0" xfId="44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173" fontId="27" fillId="0" borderId="15" xfId="44" applyFont="1" applyBorder="1" applyAlignment="1" applyProtection="1">
      <alignment vertical="center"/>
      <protection/>
    </xf>
    <xf numFmtId="173" fontId="21" fillId="0" borderId="15" xfId="44" applyFont="1" applyFill="1" applyBorder="1" applyAlignment="1" applyProtection="1">
      <alignment horizontal="center" vertical="center"/>
      <protection/>
    </xf>
    <xf numFmtId="173" fontId="27" fillId="0" borderId="15" xfId="44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173" fontId="19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173" fontId="19" fillId="0" borderId="15" xfId="44" applyFont="1" applyFill="1" applyBorder="1" applyAlignment="1" applyProtection="1">
      <alignment horizontal="center" vertical="center"/>
      <protection/>
    </xf>
    <xf numFmtId="173" fontId="28" fillId="0" borderId="12" xfId="44" applyFont="1" applyBorder="1" applyAlignment="1" applyProtection="1">
      <alignment vertical="center"/>
      <protection/>
    </xf>
    <xf numFmtId="173" fontId="21" fillId="0" borderId="12" xfId="44" applyFont="1" applyFill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/>
      <protection locked="0"/>
    </xf>
    <xf numFmtId="0" fontId="32" fillId="0" borderId="15" xfId="0" applyFont="1" applyBorder="1" applyAlignment="1" applyProtection="1">
      <alignment/>
      <protection locked="0"/>
    </xf>
    <xf numFmtId="0" fontId="32" fillId="0" borderId="16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173" fontId="19" fillId="0" borderId="11" xfId="0" applyNumberFormat="1" applyFont="1" applyFill="1" applyBorder="1" applyAlignment="1" applyProtection="1">
      <alignment horizontal="center"/>
      <protection/>
    </xf>
    <xf numFmtId="173" fontId="19" fillId="0" borderId="11" xfId="44" applyFont="1" applyFill="1" applyBorder="1" applyAlignment="1" applyProtection="1">
      <alignment horizontal="center"/>
      <protection/>
    </xf>
    <xf numFmtId="173" fontId="35" fillId="0" borderId="11" xfId="0" applyNumberFormat="1" applyFont="1" applyBorder="1" applyAlignment="1" applyProtection="1">
      <alignment/>
      <protection/>
    </xf>
    <xf numFmtId="0" fontId="28" fillId="0" borderId="10" xfId="0" applyFont="1" applyFill="1" applyBorder="1" applyAlignment="1" applyProtection="1">
      <alignment horizontal="left" vertical="top"/>
      <protection/>
    </xf>
    <xf numFmtId="1" fontId="28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ill="1" applyBorder="1" applyAlignment="1" applyProtection="1">
      <alignment horizontal="center"/>
      <protection/>
    </xf>
    <xf numFmtId="170" fontId="4" fillId="0" borderId="14" xfId="64" applyFont="1" applyFill="1" applyBorder="1" applyAlignment="1" applyProtection="1">
      <alignment/>
      <protection/>
    </xf>
    <xf numFmtId="170" fontId="4" fillId="0" borderId="0" xfId="64" applyFont="1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left"/>
      <protection/>
    </xf>
    <xf numFmtId="9" fontId="21" fillId="32" borderId="17" xfId="53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left"/>
      <protection/>
    </xf>
    <xf numFmtId="173" fontId="19" fillId="0" borderId="24" xfId="44" applyFont="1" applyFill="1" applyBorder="1" applyAlignment="1" applyProtection="1">
      <alignment horizontal="center"/>
      <protection/>
    </xf>
    <xf numFmtId="0" fontId="34" fillId="0" borderId="10" xfId="0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9" fontId="34" fillId="0" borderId="15" xfId="53" applyFont="1" applyFill="1" applyBorder="1" applyAlignment="1" applyProtection="1">
      <alignment horizontal="center"/>
      <protection/>
    </xf>
    <xf numFmtId="173" fontId="28" fillId="0" borderId="12" xfId="44" applyFont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173" fontId="31" fillId="0" borderId="12" xfId="0" applyNumberFormat="1" applyFont="1" applyBorder="1" applyAlignment="1" applyProtection="1">
      <alignment vertical="center"/>
      <protection/>
    </xf>
    <xf numFmtId="170" fontId="31" fillId="0" borderId="12" xfId="0" applyNumberFormat="1" applyFont="1" applyBorder="1" applyAlignment="1" applyProtection="1">
      <alignment vertical="center"/>
      <protection/>
    </xf>
    <xf numFmtId="173" fontId="19" fillId="0" borderId="15" xfId="44" applyFont="1" applyFill="1" applyBorder="1" applyAlignment="1" applyProtection="1">
      <alignment horizontal="center"/>
      <protection/>
    </xf>
    <xf numFmtId="173" fontId="28" fillId="0" borderId="15" xfId="44" applyFont="1" applyBorder="1" applyAlignment="1" applyProtection="1">
      <alignment horizontal="center"/>
      <protection/>
    </xf>
    <xf numFmtId="173" fontId="26" fillId="32" borderId="22" xfId="44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73" fontId="12" fillId="0" borderId="26" xfId="44" applyFont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0" fillId="33" borderId="26" xfId="0" applyFill="1" applyBorder="1" applyAlignment="1" applyProtection="1">
      <alignment vertical="center"/>
      <protection locked="0"/>
    </xf>
    <xf numFmtId="173" fontId="21" fillId="0" borderId="22" xfId="44" applyFont="1" applyFill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horizontal="left" vertical="center"/>
      <protection/>
    </xf>
    <xf numFmtId="0" fontId="36" fillId="0" borderId="14" xfId="0" applyFont="1" applyBorder="1" applyAlignment="1" applyProtection="1">
      <alignment horizontal="left" vertical="center"/>
      <protection/>
    </xf>
    <xf numFmtId="173" fontId="27" fillId="0" borderId="14" xfId="44" applyFont="1" applyFill="1" applyBorder="1" applyAlignment="1" applyProtection="1">
      <alignment vertical="center"/>
      <protection/>
    </xf>
    <xf numFmtId="173" fontId="20" fillId="0" borderId="0" xfId="44" applyFont="1" applyFill="1" applyBorder="1" applyAlignment="1" applyProtection="1">
      <alignment vertical="center"/>
      <protection/>
    </xf>
    <xf numFmtId="173" fontId="20" fillId="0" borderId="27" xfId="44" applyFont="1" applyFill="1" applyBorder="1" applyAlignment="1" applyProtection="1">
      <alignment vertical="center"/>
      <protection/>
    </xf>
    <xf numFmtId="173" fontId="39" fillId="0" borderId="17" xfId="44" applyFont="1" applyFill="1" applyBorder="1" applyAlignment="1" applyProtection="1">
      <alignment vertical="center"/>
      <protection/>
    </xf>
    <xf numFmtId="173" fontId="39" fillId="0" borderId="12" xfId="44" applyFont="1" applyFill="1" applyBorder="1" applyAlignment="1" applyProtection="1">
      <alignment vertical="center"/>
      <protection/>
    </xf>
    <xf numFmtId="0" fontId="19" fillId="34" borderId="10" xfId="0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 applyProtection="1">
      <alignment horizontal="center" vertical="center"/>
      <protection/>
    </xf>
    <xf numFmtId="0" fontId="19" fillId="34" borderId="16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justify" vertical="top" wrapText="1"/>
      <protection/>
    </xf>
    <xf numFmtId="0" fontId="32" fillId="0" borderId="15" xfId="0" applyFont="1" applyFill="1" applyBorder="1" applyAlignment="1" applyProtection="1">
      <alignment horizontal="justify" vertical="top" wrapText="1"/>
      <protection/>
    </xf>
    <xf numFmtId="0" fontId="32" fillId="0" borderId="16" xfId="0" applyFont="1" applyFill="1" applyBorder="1" applyAlignment="1" applyProtection="1">
      <alignment horizontal="justify" vertical="top" wrapText="1"/>
      <protection/>
    </xf>
    <xf numFmtId="0" fontId="32" fillId="0" borderId="23" xfId="0" applyFont="1" applyBorder="1" applyAlignment="1" applyProtection="1">
      <alignment wrapText="1"/>
      <protection/>
    </xf>
    <xf numFmtId="0" fontId="32" fillId="0" borderId="14" xfId="0" applyFont="1" applyBorder="1" applyAlignment="1" applyProtection="1">
      <alignment wrapText="1"/>
      <protection/>
    </xf>
    <xf numFmtId="0" fontId="32" fillId="0" borderId="28" xfId="0" applyFont="1" applyBorder="1" applyAlignment="1" applyProtection="1">
      <alignment wrapText="1"/>
      <protection/>
    </xf>
    <xf numFmtId="0" fontId="26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27" fillId="0" borderId="15" xfId="0" applyNumberFormat="1" applyFont="1" applyFill="1" applyBorder="1" applyAlignment="1" applyProtection="1">
      <alignment horizontal="center" vertical="center"/>
      <protection/>
    </xf>
    <xf numFmtId="3" fontId="27" fillId="0" borderId="16" xfId="0" applyNumberFormat="1" applyFont="1" applyFill="1" applyBorder="1" applyAlignment="1" applyProtection="1">
      <alignment horizontal="center" vertical="center"/>
      <protection/>
    </xf>
    <xf numFmtId="0" fontId="19" fillId="34" borderId="10" xfId="0" applyFont="1" applyFill="1" applyBorder="1" applyAlignment="1" applyProtection="1">
      <alignment horizontal="center"/>
      <protection/>
    </xf>
    <xf numFmtId="0" fontId="19" fillId="34" borderId="15" xfId="0" applyFont="1" applyFill="1" applyBorder="1" applyAlignment="1" applyProtection="1">
      <alignment horizontal="center"/>
      <protection/>
    </xf>
    <xf numFmtId="0" fontId="19" fillId="34" borderId="16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justify" vertical="top" wrapText="1"/>
      <protection/>
    </xf>
    <xf numFmtId="0" fontId="7" fillId="0" borderId="15" xfId="0" applyFont="1" applyFill="1" applyBorder="1" applyAlignment="1" applyProtection="1">
      <alignment horizontal="justify" vertical="top" wrapText="1"/>
      <protection/>
    </xf>
    <xf numFmtId="0" fontId="7" fillId="0" borderId="16" xfId="0" applyFont="1" applyFill="1" applyBorder="1" applyAlignment="1" applyProtection="1">
      <alignment horizontal="justify" vertical="top" wrapText="1"/>
      <protection/>
    </xf>
    <xf numFmtId="0" fontId="21" fillId="0" borderId="10" xfId="0" applyFont="1" applyBorder="1" applyAlignment="1" applyProtection="1">
      <alignment horizontal="right" vertical="center"/>
      <protection/>
    </xf>
    <xf numFmtId="0" fontId="21" fillId="0" borderId="15" xfId="0" applyFont="1" applyBorder="1" applyAlignment="1" applyProtection="1">
      <alignment horizontal="right" vertical="center"/>
      <protection/>
    </xf>
    <xf numFmtId="0" fontId="21" fillId="0" borderId="16" xfId="0" applyFont="1" applyBorder="1" applyAlignment="1" applyProtection="1">
      <alignment horizontal="right" vertical="center"/>
      <protection/>
    </xf>
    <xf numFmtId="14" fontId="21" fillId="32" borderId="22" xfId="44" applyNumberFormat="1" applyFont="1" applyFill="1" applyBorder="1" applyAlignment="1" applyProtection="1">
      <alignment vertical="center"/>
      <protection locked="0"/>
    </xf>
    <xf numFmtId="14" fontId="21" fillId="32" borderId="26" xfId="44" applyNumberFormat="1" applyFont="1" applyFill="1" applyBorder="1" applyAlignment="1" applyProtection="1">
      <alignment vertical="center"/>
      <protection locked="0"/>
    </xf>
    <xf numFmtId="173" fontId="21" fillId="0" borderId="29" xfId="44" applyFont="1" applyFill="1" applyBorder="1" applyAlignment="1" applyProtection="1">
      <alignment horizontal="center" vertical="center"/>
      <protection locked="0"/>
    </xf>
    <xf numFmtId="173" fontId="21" fillId="0" borderId="0" xfId="44" applyFont="1" applyFill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left" vertical="center"/>
      <protection/>
    </xf>
    <xf numFmtId="0" fontId="36" fillId="0" borderId="14" xfId="0" applyFont="1" applyBorder="1" applyAlignment="1" applyProtection="1">
      <alignment horizontal="left" vertical="center"/>
      <protection/>
    </xf>
    <xf numFmtId="0" fontId="36" fillId="0" borderId="28" xfId="0" applyFont="1" applyBorder="1" applyAlignment="1" applyProtection="1">
      <alignment horizontal="left" vertical="center"/>
      <protection/>
    </xf>
    <xf numFmtId="14" fontId="19" fillId="32" borderId="22" xfId="44" applyNumberFormat="1" applyFont="1" applyFill="1" applyBorder="1" applyAlignment="1" applyProtection="1">
      <alignment vertical="center"/>
      <protection locked="0"/>
    </xf>
    <xf numFmtId="14" fontId="14" fillId="0" borderId="26" xfId="0" applyNumberFormat="1" applyFont="1" applyBorder="1" applyAlignment="1" applyProtection="1">
      <alignment vertical="center"/>
      <protection locked="0"/>
    </xf>
    <xf numFmtId="0" fontId="14" fillId="34" borderId="15" xfId="0" applyFont="1" applyFill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vertical="center"/>
      <protection/>
    </xf>
    <xf numFmtId="173" fontId="26" fillId="32" borderId="22" xfId="44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3" fontId="27" fillId="0" borderId="23" xfId="0" applyNumberFormat="1" applyFont="1" applyFill="1" applyBorder="1" applyAlignment="1" applyProtection="1">
      <alignment horizontal="center" vertical="center"/>
      <protection locked="0"/>
    </xf>
    <xf numFmtId="3" fontId="27" fillId="0" borderId="14" xfId="0" applyNumberFormat="1" applyFont="1" applyFill="1" applyBorder="1" applyAlignment="1" applyProtection="1">
      <alignment horizontal="center" vertical="center"/>
      <protection locked="0"/>
    </xf>
    <xf numFmtId="3" fontId="27" fillId="0" borderId="16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36" fillId="0" borderId="15" xfId="0" applyFont="1" applyBorder="1" applyAlignment="1" applyProtection="1">
      <alignment horizontal="left" vertical="center"/>
      <protection locked="0"/>
    </xf>
    <xf numFmtId="0" fontId="36" fillId="0" borderId="16" xfId="0" applyFont="1" applyBorder="1" applyAlignment="1" applyProtection="1">
      <alignment horizontal="left" vertical="center"/>
      <protection locked="0"/>
    </xf>
    <xf numFmtId="173" fontId="21" fillId="32" borderId="22" xfId="44" applyFont="1" applyFill="1" applyBorder="1" applyAlignment="1" applyProtection="1">
      <alignment vertical="center"/>
      <protection locked="0"/>
    </xf>
    <xf numFmtId="173" fontId="12" fillId="0" borderId="26" xfId="44" applyFont="1" applyBorder="1" applyAlignment="1" applyProtection="1">
      <alignment vertical="center"/>
      <protection locked="0"/>
    </xf>
    <xf numFmtId="0" fontId="56" fillId="0" borderId="10" xfId="0" applyFont="1" applyFill="1" applyBorder="1" applyAlignment="1" applyProtection="1">
      <alignment horizontal="justify" vertical="top" wrapText="1"/>
      <protection/>
    </xf>
    <xf numFmtId="0" fontId="56" fillId="0" borderId="15" xfId="0" applyFont="1" applyFill="1" applyBorder="1" applyAlignment="1" applyProtection="1">
      <alignment horizontal="justify" vertical="top" wrapText="1"/>
      <protection/>
    </xf>
    <xf numFmtId="0" fontId="56" fillId="0" borderId="16" xfId="0" applyFont="1" applyFill="1" applyBorder="1" applyAlignment="1" applyProtection="1">
      <alignment horizontal="justify" vertical="top" wrapText="1"/>
      <protection/>
    </xf>
    <xf numFmtId="0" fontId="17" fillId="0" borderId="21" xfId="0" applyFont="1" applyFill="1" applyBorder="1" applyAlignment="1" applyProtection="1">
      <alignment horizontal="left" vertical="top"/>
      <protection/>
    </xf>
    <xf numFmtId="9" fontId="27" fillId="0" borderId="23" xfId="53" applyFont="1" applyFill="1" applyBorder="1" applyAlignment="1" applyProtection="1">
      <alignment vertical="center"/>
      <protection/>
    </xf>
    <xf numFmtId="0" fontId="27" fillId="0" borderId="30" xfId="0" applyFont="1" applyFill="1" applyBorder="1" applyAlignment="1" applyProtection="1">
      <alignment horizontal="left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173" fontId="27" fillId="0" borderId="11" xfId="44" applyFont="1" applyFill="1" applyBorder="1" applyAlignment="1" applyProtection="1">
      <alignment horizontal="center" vertical="center"/>
      <protection/>
    </xf>
    <xf numFmtId="173" fontId="27" fillId="0" borderId="11" xfId="44" applyFont="1" applyBorder="1" applyAlignment="1" applyProtection="1">
      <alignment vertical="center"/>
      <protection/>
    </xf>
    <xf numFmtId="173" fontId="21" fillId="0" borderId="11" xfId="44" applyFont="1" applyFill="1" applyBorder="1" applyAlignment="1" applyProtection="1">
      <alignment horizontal="center" vertical="center"/>
      <protection/>
    </xf>
    <xf numFmtId="0" fontId="19" fillId="0" borderId="23" xfId="0" applyFont="1" applyFill="1" applyBorder="1" applyAlignment="1" applyProtection="1">
      <alignment horizontal="left"/>
      <protection/>
    </xf>
    <xf numFmtId="173" fontId="27" fillId="0" borderId="14" xfId="44" applyFont="1" applyFill="1" applyBorder="1" applyAlignment="1" applyProtection="1">
      <alignment horizontal="center" vertical="center"/>
      <protection/>
    </xf>
    <xf numFmtId="173" fontId="27" fillId="0" borderId="14" xfId="44" applyFont="1" applyBorder="1" applyAlignment="1" applyProtection="1">
      <alignment vertical="center"/>
      <protection/>
    </xf>
    <xf numFmtId="173" fontId="21" fillId="0" borderId="14" xfId="44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left" vertical="top"/>
      <protection/>
    </xf>
    <xf numFmtId="0" fontId="27" fillId="0" borderId="23" xfId="0" applyFont="1" applyFill="1" applyBorder="1" applyAlignment="1" applyProtection="1">
      <alignment horizontal="left" vertical="center"/>
      <protection/>
    </xf>
    <xf numFmtId="173" fontId="31" fillId="0" borderId="17" xfId="0" applyNumberFormat="1" applyFont="1" applyBorder="1" applyAlignment="1" applyProtection="1">
      <alignment vertical="center"/>
      <protection/>
    </xf>
    <xf numFmtId="173" fontId="28" fillId="0" borderId="13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70" fontId="21" fillId="0" borderId="0" xfId="0" applyNumberFormat="1" applyFont="1" applyBorder="1" applyAlignment="1" applyProtection="1">
      <alignment/>
      <protection locked="0"/>
    </xf>
    <xf numFmtId="0" fontId="57" fillId="0" borderId="15" xfId="0" applyFont="1" applyFill="1" applyBorder="1" applyAlignment="1" applyProtection="1">
      <alignment/>
      <protection/>
    </xf>
    <xf numFmtId="0" fontId="29" fillId="0" borderId="15" xfId="0" applyFont="1" applyFill="1" applyBorder="1" applyAlignment="1" applyProtection="1">
      <alignment/>
      <protection/>
    </xf>
    <xf numFmtId="170" fontId="29" fillId="0" borderId="16" xfId="64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26" fillId="35" borderId="22" xfId="0" applyFont="1" applyFill="1" applyBorder="1" applyAlignment="1" applyProtection="1">
      <alignment horizontal="center"/>
      <protection locked="0"/>
    </xf>
    <xf numFmtId="0" fontId="26" fillId="35" borderId="31" xfId="0" applyFont="1" applyFill="1" applyBorder="1" applyAlignment="1" applyProtection="1">
      <alignment horizontal="center"/>
      <protection locked="0"/>
    </xf>
    <xf numFmtId="0" fontId="26" fillId="35" borderId="26" xfId="0" applyFont="1" applyFill="1" applyBorder="1" applyAlignment="1" applyProtection="1">
      <alignment horizontal="center"/>
      <protection locked="0"/>
    </xf>
    <xf numFmtId="0" fontId="37" fillId="35" borderId="0" xfId="0" applyFont="1" applyFill="1" applyBorder="1" applyAlignment="1" applyProtection="1">
      <alignment horizontal="center" vertical="center" wrapText="1"/>
      <protection locked="0"/>
    </xf>
    <xf numFmtId="0" fontId="36" fillId="35" borderId="0" xfId="0" applyFont="1" applyFill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5" xfId="0" applyFont="1" applyFill="1" applyBorder="1" applyAlignment="1" applyProtection="1">
      <alignment horizontal="left" vertical="center"/>
      <protection locked="0"/>
    </xf>
    <xf numFmtId="0" fontId="20" fillId="0" borderId="32" xfId="0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70"/>
  <sheetViews>
    <sheetView tabSelected="1" zoomScalePageLayoutView="0" workbookViewId="0" topLeftCell="A1">
      <selection activeCell="A5" sqref="A5:H5"/>
    </sheetView>
  </sheetViews>
  <sheetFormatPr defaultColWidth="9.140625" defaultRowHeight="15"/>
  <cols>
    <col min="1" max="1" width="47.8515625" style="0" customWidth="1"/>
    <col min="2" max="2" width="13.421875" style="0" hidden="1" customWidth="1"/>
    <col min="3" max="3" width="14.57421875" style="0" hidden="1" customWidth="1"/>
    <col min="4" max="4" width="11.421875" style="0" customWidth="1"/>
    <col min="5" max="5" width="11.8515625" style="0" customWidth="1"/>
    <col min="6" max="6" width="21.140625" style="0" bestFit="1" customWidth="1"/>
    <col min="7" max="7" width="14.57421875" style="0" bestFit="1" customWidth="1"/>
    <col min="8" max="8" width="17.8515625" style="0" customWidth="1"/>
    <col min="9" max="9" width="11.8515625" style="0" customWidth="1"/>
  </cols>
  <sheetData>
    <row r="1" spans="1:8" ht="15" customHeight="1">
      <c r="A1" s="177"/>
      <c r="B1" s="178"/>
      <c r="C1" s="178"/>
      <c r="D1" s="178"/>
      <c r="E1" s="178"/>
      <c r="F1" s="178"/>
      <c r="G1" s="178"/>
      <c r="H1" s="179"/>
    </row>
    <row r="2" spans="1:8" ht="15.75" thickBot="1">
      <c r="A2" s="156"/>
      <c r="B2" s="120"/>
      <c r="C2" s="120"/>
      <c r="D2" s="120"/>
      <c r="E2" s="120"/>
      <c r="F2" s="120"/>
      <c r="G2" s="120"/>
      <c r="H2" s="120"/>
    </row>
    <row r="3" spans="1:8" ht="21" thickBot="1">
      <c r="A3" s="297" t="s">
        <v>56</v>
      </c>
      <c r="B3" s="298"/>
      <c r="C3" s="298"/>
      <c r="D3" s="298"/>
      <c r="E3" s="298"/>
      <c r="F3" s="298"/>
      <c r="G3" s="298"/>
      <c r="H3" s="299"/>
    </row>
    <row r="4" spans="1:8" ht="15">
      <c r="A4" s="120"/>
      <c r="B4" s="120"/>
      <c r="C4" s="120"/>
      <c r="D4" s="120"/>
      <c r="E4" s="120"/>
      <c r="F4" s="120"/>
      <c r="G4" s="120"/>
      <c r="H4" s="120"/>
    </row>
    <row r="5" spans="1:8" ht="17.25">
      <c r="A5" s="300" t="s">
        <v>40</v>
      </c>
      <c r="B5" s="300"/>
      <c r="C5" s="300"/>
      <c r="D5" s="300"/>
      <c r="E5" s="300"/>
      <c r="F5" s="300"/>
      <c r="G5" s="300"/>
      <c r="H5" s="301"/>
    </row>
    <row r="6" spans="1:8" ht="21" thickBot="1">
      <c r="A6" s="100"/>
      <c r="B6" s="100"/>
      <c r="C6" s="100"/>
      <c r="D6" s="100"/>
      <c r="E6" s="100"/>
      <c r="F6" s="100"/>
      <c r="G6" s="100"/>
      <c r="H6" s="120"/>
    </row>
    <row r="7" spans="1:8" ht="21" thickBot="1">
      <c r="A7" s="40" t="s">
        <v>17</v>
      </c>
      <c r="B7" s="8"/>
      <c r="C7" s="42"/>
      <c r="D7" s="99"/>
      <c r="E7" s="97"/>
      <c r="F7" s="98"/>
      <c r="G7" s="100"/>
      <c r="H7" s="99"/>
    </row>
    <row r="8" spans="1:8" ht="20.25">
      <c r="A8" s="7"/>
      <c r="B8" s="8"/>
      <c r="C8" s="42"/>
      <c r="D8" s="99"/>
      <c r="E8" s="101" t="s">
        <v>18</v>
      </c>
      <c r="F8" s="101" t="s">
        <v>19</v>
      </c>
      <c r="G8" s="100"/>
      <c r="H8" s="99"/>
    </row>
    <row r="9" spans="1:8" ht="20.25">
      <c r="A9" s="9" t="s">
        <v>20</v>
      </c>
      <c r="B9" s="42"/>
      <c r="C9" s="43"/>
      <c r="D9" s="230"/>
      <c r="E9" s="231"/>
      <c r="F9" s="231"/>
      <c r="G9" s="231"/>
      <c r="H9" s="232"/>
    </row>
    <row r="10" spans="1:8" ht="20.25">
      <c r="A10" s="10" t="s">
        <v>21</v>
      </c>
      <c r="B10" s="42"/>
      <c r="C10" s="43"/>
      <c r="D10" s="230"/>
      <c r="E10" s="231"/>
      <c r="F10" s="231"/>
      <c r="G10" s="231"/>
      <c r="H10" s="232"/>
    </row>
    <row r="11" spans="1:8" ht="20.25">
      <c r="A11" s="11"/>
      <c r="B11" s="42"/>
      <c r="C11" s="12"/>
      <c r="D11" s="100"/>
      <c r="E11" s="100"/>
      <c r="F11" s="100"/>
      <c r="G11" s="100"/>
      <c r="H11" s="99"/>
    </row>
    <row r="12" spans="1:8" ht="20.25">
      <c r="A12" s="9" t="s">
        <v>22</v>
      </c>
      <c r="B12" s="42"/>
      <c r="C12" s="43"/>
      <c r="D12" s="230"/>
      <c r="E12" s="231"/>
      <c r="F12" s="231"/>
      <c r="G12" s="231"/>
      <c r="H12" s="232"/>
    </row>
    <row r="13" spans="1:8" ht="21" thickBot="1">
      <c r="A13" s="210"/>
      <c r="B13" s="42"/>
      <c r="C13" s="43"/>
      <c r="D13" s="211"/>
      <c r="E13" s="208"/>
      <c r="F13" s="153"/>
      <c r="G13" s="153"/>
      <c r="H13" s="153"/>
    </row>
    <row r="14" spans="1:8" s="14" customFormat="1" ht="30" customHeight="1" thickBot="1">
      <c r="A14" s="130" t="s">
        <v>58</v>
      </c>
      <c r="B14" s="35"/>
      <c r="C14" s="35"/>
      <c r="D14" s="104"/>
      <c r="E14" s="105"/>
      <c r="F14" s="207"/>
      <c r="G14" s="212"/>
      <c r="H14" s="99" t="s">
        <v>60</v>
      </c>
    </row>
    <row r="15" spans="1:8" ht="15" customHeight="1" thickBot="1">
      <c r="A15" s="32"/>
      <c r="B15" s="32"/>
      <c r="C15" s="32"/>
      <c r="D15" s="102"/>
      <c r="E15" s="102"/>
      <c r="F15" s="103"/>
      <c r="G15" s="103"/>
      <c r="H15" s="99"/>
    </row>
    <row r="16" spans="1:8" s="14" customFormat="1" ht="30" customHeight="1" thickBot="1">
      <c r="A16" s="34" t="s">
        <v>59</v>
      </c>
      <c r="B16" s="35"/>
      <c r="C16" s="35"/>
      <c r="D16" s="104"/>
      <c r="E16" s="105"/>
      <c r="F16" s="207"/>
      <c r="G16" s="212"/>
      <c r="H16" s="99" t="s">
        <v>60</v>
      </c>
    </row>
    <row r="17" spans="1:8" s="14" customFormat="1" ht="13.5" customHeight="1" thickBot="1">
      <c r="A17" s="15"/>
      <c r="B17" s="13"/>
      <c r="C17" s="13"/>
      <c r="D17" s="152"/>
      <c r="E17" s="152"/>
      <c r="F17" s="37"/>
      <c r="G17" s="153"/>
      <c r="H17" s="99"/>
    </row>
    <row r="18" spans="1:8" s="14" customFormat="1" ht="13.5" customHeight="1" thickBot="1">
      <c r="A18" s="157" t="s">
        <v>43</v>
      </c>
      <c r="B18" s="13"/>
      <c r="C18" s="13"/>
      <c r="D18" s="247"/>
      <c r="E18" s="248"/>
      <c r="F18" s="249" t="s">
        <v>45</v>
      </c>
      <c r="G18" s="250"/>
      <c r="H18" s="250"/>
    </row>
    <row r="19" spans="1:8" s="14" customFormat="1" ht="13.5" customHeight="1" thickBot="1">
      <c r="A19" s="157" t="s">
        <v>44</v>
      </c>
      <c r="B19" s="13"/>
      <c r="C19" s="13"/>
      <c r="D19" s="247"/>
      <c r="E19" s="248"/>
      <c r="F19" s="165" t="s">
        <v>46</v>
      </c>
      <c r="G19" s="187">
        <f>(D19-D18)/30</f>
        <v>0</v>
      </c>
      <c r="H19" s="99"/>
    </row>
    <row r="20" spans="1:8" s="14" customFormat="1" ht="13.5" customHeight="1">
      <c r="A20" s="15"/>
      <c r="B20" s="13"/>
      <c r="C20" s="13"/>
      <c r="D20" s="13"/>
      <c r="E20" s="13"/>
      <c r="F20" s="44"/>
      <c r="G20" s="13"/>
      <c r="H20" s="42"/>
    </row>
    <row r="21" spans="1:8" s="18" customFormat="1" ht="18.75">
      <c r="A21" s="221" t="s">
        <v>50</v>
      </c>
      <c r="B21" s="222"/>
      <c r="C21" s="222"/>
      <c r="D21" s="222"/>
      <c r="E21" s="222"/>
      <c r="F21" s="222"/>
      <c r="G21" s="222"/>
      <c r="H21" s="223"/>
    </row>
    <row r="22" spans="1:9" ht="15.75">
      <c r="A22" s="45"/>
      <c r="B22" s="46"/>
      <c r="C22" s="19">
        <f>F16</f>
        <v>0</v>
      </c>
      <c r="D22" s="233" t="s">
        <v>4</v>
      </c>
      <c r="E22" s="234"/>
      <c r="F22" s="235" t="s">
        <v>5</v>
      </c>
      <c r="G22" s="236"/>
      <c r="H22" s="237"/>
      <c r="I22" s="5"/>
    </row>
    <row r="23" spans="1:9" ht="15">
      <c r="A23" s="47" t="s">
        <v>6</v>
      </c>
      <c r="B23" s="48"/>
      <c r="C23" s="49">
        <f>ROUND(C22*1936.27,0)</f>
        <v>0</v>
      </c>
      <c r="D23" s="50" t="s">
        <v>7</v>
      </c>
      <c r="E23" s="50" t="s">
        <v>8</v>
      </c>
      <c r="F23" s="50" t="s">
        <v>3</v>
      </c>
      <c r="G23" s="51" t="s">
        <v>1</v>
      </c>
      <c r="H23" s="50" t="s">
        <v>2</v>
      </c>
      <c r="I23" s="6"/>
    </row>
    <row r="24" spans="1:9" ht="15">
      <c r="A24" s="52" t="s">
        <v>9</v>
      </c>
      <c r="B24" s="53">
        <v>5164.57</v>
      </c>
      <c r="C24" s="53">
        <f>IF(C22&gt;0,C22-B22-C25-C26-C27-C28-C29-C30-C31,0)</f>
        <v>0</v>
      </c>
      <c r="D24" s="54">
        <v>1.0264</v>
      </c>
      <c r="E24" s="54">
        <v>2.0685</v>
      </c>
      <c r="F24" s="53">
        <f>ROUND(C24*D24/100,2)</f>
        <v>0</v>
      </c>
      <c r="G24" s="53">
        <f aca="true" t="shared" si="0" ref="G24:G32">ROUND((F24+H24)/2,2)</f>
        <v>0</v>
      </c>
      <c r="H24" s="53">
        <f aca="true" t="shared" si="1" ref="H24:H31">ROUND(C24*E24/100,2)</f>
        <v>0</v>
      </c>
      <c r="I24" s="6"/>
    </row>
    <row r="25" spans="1:9" ht="15.75" customHeight="1">
      <c r="A25" s="55" t="s">
        <v>10</v>
      </c>
      <c r="B25" s="56">
        <v>10329.14</v>
      </c>
      <c r="C25" s="56">
        <f>IF(C22&gt;B24,C22-B24-C26-C27-C28-C29-C30-C31,0)</f>
        <v>0</v>
      </c>
      <c r="D25" s="57">
        <v>0.9316</v>
      </c>
      <c r="E25" s="57">
        <v>1.879</v>
      </c>
      <c r="F25" s="56">
        <f aca="true" t="shared" si="2" ref="F25:F31">ROUND(C25*D25/100,2)</f>
        <v>0</v>
      </c>
      <c r="G25" s="56">
        <f t="shared" si="0"/>
        <v>0</v>
      </c>
      <c r="H25" s="56">
        <f t="shared" si="1"/>
        <v>0</v>
      </c>
      <c r="I25" s="3"/>
    </row>
    <row r="26" spans="1:9" ht="15.75" customHeight="1">
      <c r="A26" s="55" t="s">
        <v>11</v>
      </c>
      <c r="B26" s="56">
        <v>25822.84</v>
      </c>
      <c r="C26" s="56">
        <f>IF(C22&gt;B25,C22-B25-C27-C28-C29-C30-C31,0)</f>
        <v>0</v>
      </c>
      <c r="D26" s="57">
        <v>0.8369</v>
      </c>
      <c r="E26" s="57">
        <v>1.6895</v>
      </c>
      <c r="F26" s="56">
        <f t="shared" si="2"/>
        <v>0</v>
      </c>
      <c r="G26" s="56">
        <f t="shared" si="0"/>
        <v>0</v>
      </c>
      <c r="H26" s="56">
        <f t="shared" si="1"/>
        <v>0</v>
      </c>
      <c r="I26" s="3"/>
    </row>
    <row r="27" spans="1:9" ht="15.75" customHeight="1">
      <c r="A27" s="55" t="s">
        <v>12</v>
      </c>
      <c r="B27" s="56">
        <v>51645.69</v>
      </c>
      <c r="C27" s="56">
        <f>IF(C22&gt;B26,C22-B26-C28-C29-C30-C31,0)</f>
        <v>0</v>
      </c>
      <c r="D27" s="57">
        <v>0.5684</v>
      </c>
      <c r="E27" s="57">
        <v>1.1211</v>
      </c>
      <c r="F27" s="56">
        <f t="shared" si="2"/>
        <v>0</v>
      </c>
      <c r="G27" s="56">
        <f t="shared" si="0"/>
        <v>0</v>
      </c>
      <c r="H27" s="56">
        <f t="shared" si="1"/>
        <v>0</v>
      </c>
      <c r="I27" s="3"/>
    </row>
    <row r="28" spans="1:9" ht="15">
      <c r="A28" s="55" t="s">
        <v>13</v>
      </c>
      <c r="B28" s="56">
        <v>103291.38</v>
      </c>
      <c r="C28" s="56">
        <f>IF(C22&gt;B27,C22-B27-C29-C30-C31,0)</f>
        <v>0</v>
      </c>
      <c r="D28" s="57">
        <v>0.379</v>
      </c>
      <c r="E28" s="57">
        <v>0.7579</v>
      </c>
      <c r="F28" s="56">
        <f t="shared" si="2"/>
        <v>0</v>
      </c>
      <c r="G28" s="56">
        <f t="shared" si="0"/>
        <v>0</v>
      </c>
      <c r="H28" s="56">
        <f t="shared" si="1"/>
        <v>0</v>
      </c>
      <c r="I28" s="3"/>
    </row>
    <row r="29" spans="1:9" ht="15">
      <c r="A29" s="55" t="s">
        <v>14</v>
      </c>
      <c r="B29" s="56">
        <v>258228.45</v>
      </c>
      <c r="C29" s="56">
        <f>IF(C22&gt;B28,C22-B28-C30-C31,0)</f>
        <v>0</v>
      </c>
      <c r="D29" s="57">
        <v>0.2842</v>
      </c>
      <c r="E29" s="57">
        <v>0.5684</v>
      </c>
      <c r="F29" s="56">
        <f t="shared" si="2"/>
        <v>0</v>
      </c>
      <c r="G29" s="56">
        <f t="shared" si="0"/>
        <v>0</v>
      </c>
      <c r="H29" s="56">
        <f t="shared" si="1"/>
        <v>0</v>
      </c>
      <c r="I29" s="3"/>
    </row>
    <row r="30" spans="1:9" ht="15">
      <c r="A30" s="55" t="s">
        <v>15</v>
      </c>
      <c r="B30" s="56">
        <v>516456.9</v>
      </c>
      <c r="C30" s="56">
        <f>IF(C22&gt;B29,C22-B29-C31,0)</f>
        <v>0</v>
      </c>
      <c r="D30" s="57">
        <v>0.0474</v>
      </c>
      <c r="E30" s="57">
        <v>0.0947</v>
      </c>
      <c r="F30" s="56">
        <f t="shared" si="2"/>
        <v>0</v>
      </c>
      <c r="G30" s="56">
        <f t="shared" si="0"/>
        <v>0</v>
      </c>
      <c r="H30" s="56">
        <f t="shared" si="1"/>
        <v>0</v>
      </c>
      <c r="I30" s="3"/>
    </row>
    <row r="31" spans="1:9" ht="15">
      <c r="A31" s="58" t="s">
        <v>16</v>
      </c>
      <c r="B31" s="59"/>
      <c r="C31" s="59">
        <f>IF(C22&gt;B30,C22-B30,0)</f>
        <v>0</v>
      </c>
      <c r="D31" s="60">
        <v>0</v>
      </c>
      <c r="E31" s="60">
        <v>0</v>
      </c>
      <c r="F31" s="61">
        <f t="shared" si="2"/>
        <v>0</v>
      </c>
      <c r="G31" s="61">
        <f t="shared" si="0"/>
        <v>0</v>
      </c>
      <c r="H31" s="61">
        <f t="shared" si="1"/>
        <v>0</v>
      </c>
      <c r="I31" s="3"/>
    </row>
    <row r="32" spans="1:9" s="17" customFormat="1" ht="15.75">
      <c r="A32" s="244" t="s">
        <v>32</v>
      </c>
      <c r="B32" s="245"/>
      <c r="C32" s="245"/>
      <c r="D32" s="245"/>
      <c r="E32" s="246"/>
      <c r="F32" s="64">
        <f>SUM(F24:F31)</f>
        <v>0</v>
      </c>
      <c r="G32" s="64">
        <f t="shared" si="0"/>
        <v>0</v>
      </c>
      <c r="H32" s="65">
        <f>SUM(H24:H31)</f>
        <v>0</v>
      </c>
      <c r="I32" s="16"/>
    </row>
    <row r="33" spans="1:9" s="17" customFormat="1" ht="16.5" thickBot="1">
      <c r="A33" s="66"/>
      <c r="B33" s="67"/>
      <c r="C33" s="67"/>
      <c r="D33" s="67"/>
      <c r="E33" s="67"/>
      <c r="F33" s="68"/>
      <c r="G33" s="68"/>
      <c r="H33" s="69"/>
      <c r="I33" s="16"/>
    </row>
    <row r="34" spans="1:9" s="17" customFormat="1" ht="16.5" thickBot="1">
      <c r="A34" s="62"/>
      <c r="B34" s="63"/>
      <c r="C34" s="63"/>
      <c r="D34" s="63"/>
      <c r="E34" s="70" t="s">
        <v>33</v>
      </c>
      <c r="F34" s="71">
        <f>F32/2</f>
        <v>0</v>
      </c>
      <c r="G34" s="72">
        <f>G32/2</f>
        <v>0</v>
      </c>
      <c r="H34" s="73">
        <f>G32/2</f>
        <v>0</v>
      </c>
      <c r="I34" s="16"/>
    </row>
    <row r="35" spans="1:9" ht="27.75" customHeight="1">
      <c r="A35" s="227" t="s">
        <v>67</v>
      </c>
      <c r="B35" s="228"/>
      <c r="C35" s="228"/>
      <c r="D35" s="228"/>
      <c r="E35" s="228"/>
      <c r="F35" s="228"/>
      <c r="G35" s="228"/>
      <c r="H35" s="229"/>
      <c r="I35" s="3"/>
    </row>
    <row r="36" spans="1:8" ht="15.75">
      <c r="A36" s="74"/>
      <c r="B36" s="75"/>
      <c r="C36" s="75"/>
      <c r="D36" s="75"/>
      <c r="E36" s="75"/>
      <c r="F36" s="75"/>
      <c r="G36" s="76"/>
      <c r="H36" s="77"/>
    </row>
    <row r="37" spans="1:8" ht="18">
      <c r="A37" s="221" t="s">
        <v>66</v>
      </c>
      <c r="B37" s="222"/>
      <c r="C37" s="222"/>
      <c r="D37" s="222"/>
      <c r="E37" s="222"/>
      <c r="F37" s="222"/>
      <c r="G37" s="222"/>
      <c r="H37" s="223"/>
    </row>
    <row r="38" spans="1:8" ht="15.75">
      <c r="A38" s="78" t="s">
        <v>62</v>
      </c>
      <c r="B38" s="79"/>
      <c r="C38" s="80"/>
      <c r="D38" s="80"/>
      <c r="E38" s="80"/>
      <c r="F38" s="81"/>
      <c r="G38" s="82" t="s">
        <v>24</v>
      </c>
      <c r="H38" s="110">
        <v>600</v>
      </c>
    </row>
    <row r="39" spans="1:8" ht="15.75">
      <c r="A39" s="78" t="s">
        <v>65</v>
      </c>
      <c r="B39" s="79"/>
      <c r="C39" s="80"/>
      <c r="D39" s="80"/>
      <c r="E39" s="80"/>
      <c r="F39" s="81"/>
      <c r="G39" s="82" t="s">
        <v>24</v>
      </c>
      <c r="H39" s="110">
        <v>500</v>
      </c>
    </row>
    <row r="40" spans="1:8" ht="15.75">
      <c r="A40" s="78" t="s">
        <v>63</v>
      </c>
      <c r="B40" s="79"/>
      <c r="C40" s="80"/>
      <c r="D40" s="80"/>
      <c r="E40" s="80"/>
      <c r="F40" s="81"/>
      <c r="G40" s="82" t="s">
        <v>24</v>
      </c>
      <c r="H40" s="110">
        <v>400</v>
      </c>
    </row>
    <row r="41" spans="1:8" ht="15.75">
      <c r="A41" s="294" t="s">
        <v>72</v>
      </c>
      <c r="B41" s="291"/>
      <c r="C41" s="292"/>
      <c r="D41" s="292"/>
      <c r="E41" s="292"/>
      <c r="F41" s="293"/>
      <c r="G41" s="289"/>
      <c r="H41" s="290"/>
    </row>
    <row r="42" spans="1:9" ht="15" customHeight="1">
      <c r="A42" s="224"/>
      <c r="B42" s="225"/>
      <c r="C42" s="225"/>
      <c r="D42" s="225"/>
      <c r="E42" s="225"/>
      <c r="F42" s="226"/>
      <c r="G42" s="83"/>
      <c r="H42" s="84"/>
      <c r="I42" s="4"/>
    </row>
    <row r="43" spans="1:8" ht="18">
      <c r="A43" s="221" t="s">
        <v>49</v>
      </c>
      <c r="B43" s="222"/>
      <c r="C43" s="222"/>
      <c r="D43" s="222"/>
      <c r="E43" s="222"/>
      <c r="F43" s="223"/>
      <c r="G43" s="85" t="s">
        <v>52</v>
      </c>
      <c r="H43" s="82" t="s">
        <v>24</v>
      </c>
    </row>
    <row r="44" spans="1:8" ht="30" customHeight="1">
      <c r="A44" s="271" t="s">
        <v>68</v>
      </c>
      <c r="B44" s="272"/>
      <c r="C44" s="272"/>
      <c r="D44" s="272"/>
      <c r="E44" s="272"/>
      <c r="F44" s="273"/>
      <c r="G44" s="106"/>
      <c r="H44" s="65">
        <f>IF(G44=0,0,14.68+(8.15*(G44-1)))</f>
        <v>0</v>
      </c>
    </row>
    <row r="45" spans="1:8" ht="15">
      <c r="A45" s="159"/>
      <c r="B45" s="86"/>
      <c r="C45" s="86"/>
      <c r="D45" s="86"/>
      <c r="E45" s="86"/>
      <c r="F45" s="87"/>
      <c r="G45" s="88"/>
      <c r="H45" s="162"/>
    </row>
    <row r="46" spans="1:8" ht="18">
      <c r="A46" s="221" t="s">
        <v>26</v>
      </c>
      <c r="B46" s="222"/>
      <c r="C46" s="222"/>
      <c r="D46" s="222"/>
      <c r="E46" s="223"/>
      <c r="F46" s="193" t="s">
        <v>71</v>
      </c>
      <c r="G46" s="193" t="s">
        <v>35</v>
      </c>
      <c r="H46" s="82" t="s">
        <v>27</v>
      </c>
    </row>
    <row r="47" spans="1:9" s="1" customFormat="1" ht="15" customHeight="1">
      <c r="A47" s="241"/>
      <c r="B47" s="242"/>
      <c r="C47" s="242"/>
      <c r="D47" s="242"/>
      <c r="E47" s="243"/>
      <c r="F47" s="107"/>
      <c r="G47" s="108"/>
      <c r="H47" s="65">
        <f>F47*G47</f>
        <v>0</v>
      </c>
      <c r="I47"/>
    </row>
    <row r="48" spans="1:9" ht="15" customHeight="1">
      <c r="A48" s="202"/>
      <c r="B48" s="90"/>
      <c r="C48" s="90"/>
      <c r="D48" s="90"/>
      <c r="E48" s="90"/>
      <c r="F48" s="191"/>
      <c r="G48" s="190"/>
      <c r="H48" s="91"/>
      <c r="I48" s="2"/>
    </row>
    <row r="49" spans="1:9" ht="15" customHeight="1">
      <c r="A49" s="221" t="s">
        <v>51</v>
      </c>
      <c r="B49" s="222"/>
      <c r="C49" s="222"/>
      <c r="D49" s="222"/>
      <c r="E49" s="222"/>
      <c r="F49" s="222"/>
      <c r="G49" s="223"/>
      <c r="H49" s="82" t="s">
        <v>27</v>
      </c>
      <c r="I49" s="2"/>
    </row>
    <row r="50" spans="1:9" ht="15" customHeight="1">
      <c r="A50" s="274" t="s">
        <v>69</v>
      </c>
      <c r="B50" s="90"/>
      <c r="C50" s="90"/>
      <c r="D50" s="90"/>
      <c r="E50" s="90"/>
      <c r="F50" s="192"/>
      <c r="G50" s="190"/>
      <c r="H50" s="163"/>
      <c r="I50" s="2"/>
    </row>
    <row r="51" spans="1:9" ht="15" customHeight="1">
      <c r="A51" s="89"/>
      <c r="B51" s="90"/>
      <c r="C51" s="90"/>
      <c r="D51" s="90"/>
      <c r="E51" s="90"/>
      <c r="F51" s="192"/>
      <c r="G51" s="190"/>
      <c r="H51" s="163"/>
      <c r="I51" s="2"/>
    </row>
    <row r="52" spans="1:9" ht="15" customHeight="1">
      <c r="A52" s="186" t="s">
        <v>47</v>
      </c>
      <c r="B52" s="158"/>
      <c r="C52" s="158"/>
      <c r="D52" s="158"/>
      <c r="E52" s="158"/>
      <c r="F52" s="160"/>
      <c r="G52" s="161"/>
      <c r="H52" s="176">
        <f>SUM(H49:H51)</f>
        <v>0</v>
      </c>
      <c r="I52" s="2"/>
    </row>
    <row r="53" spans="1:9" ht="15" customHeight="1">
      <c r="A53" s="202"/>
      <c r="B53" s="90"/>
      <c r="C53" s="90"/>
      <c r="D53" s="90"/>
      <c r="E53" s="90"/>
      <c r="F53" s="188"/>
      <c r="G53" s="189"/>
      <c r="H53" s="91"/>
      <c r="I53" s="2"/>
    </row>
    <row r="54" spans="1:8" ht="18">
      <c r="A54" s="238" t="s">
        <v>28</v>
      </c>
      <c r="B54" s="239"/>
      <c r="C54" s="239"/>
      <c r="D54" s="239"/>
      <c r="E54" s="239"/>
      <c r="F54" s="239"/>
      <c r="G54" s="240"/>
      <c r="H54" s="82"/>
    </row>
    <row r="55" spans="1:8" ht="15.75">
      <c r="A55" s="166" t="s">
        <v>29</v>
      </c>
      <c r="B55" s="167"/>
      <c r="C55" s="168"/>
      <c r="D55" s="168"/>
      <c r="E55" s="169"/>
      <c r="F55" s="170"/>
      <c r="G55" s="169"/>
      <c r="H55" s="203">
        <f>H34</f>
        <v>0</v>
      </c>
    </row>
    <row r="56" spans="1:8" ht="15.75">
      <c r="A56" s="166" t="s">
        <v>30</v>
      </c>
      <c r="B56" s="167"/>
      <c r="C56" s="170"/>
      <c r="D56" s="168"/>
      <c r="E56" s="169"/>
      <c r="F56" s="170"/>
      <c r="G56" s="169"/>
      <c r="H56" s="204">
        <f>H38+H39</f>
        <v>1100</v>
      </c>
    </row>
    <row r="57" spans="1:8" ht="15.75">
      <c r="A57" s="166" t="s">
        <v>61</v>
      </c>
      <c r="B57" s="167"/>
      <c r="C57" s="170"/>
      <c r="D57" s="168"/>
      <c r="E57" s="169"/>
      <c r="F57" s="170"/>
      <c r="G57" s="169"/>
      <c r="H57" s="204">
        <f>H40</f>
        <v>400</v>
      </c>
    </row>
    <row r="58" spans="1:8" ht="15.75">
      <c r="A58" s="276" t="s">
        <v>23</v>
      </c>
      <c r="B58" s="277"/>
      <c r="C58" s="278"/>
      <c r="D58" s="279"/>
      <c r="E58" s="280"/>
      <c r="F58" s="278"/>
      <c r="G58" s="280"/>
      <c r="H58" s="287">
        <f>H44</f>
        <v>0</v>
      </c>
    </row>
    <row r="59" spans="1:8" ht="15.75">
      <c r="A59" s="285"/>
      <c r="B59" s="277"/>
      <c r="C59" s="278"/>
      <c r="D59" s="279"/>
      <c r="E59" s="280"/>
      <c r="F59" s="278"/>
      <c r="G59" s="280"/>
      <c r="H59" s="203"/>
    </row>
    <row r="60" spans="1:8" ht="15.75">
      <c r="A60" s="286"/>
      <c r="B60" s="32"/>
      <c r="C60" s="282"/>
      <c r="D60" s="283"/>
      <c r="E60" s="284"/>
      <c r="F60" s="282"/>
      <c r="G60" s="284"/>
      <c r="H60" s="203"/>
    </row>
    <row r="61" spans="1:8" ht="18">
      <c r="A61" s="281" t="s">
        <v>53</v>
      </c>
      <c r="B61" s="32"/>
      <c r="C61" s="282"/>
      <c r="D61" s="283"/>
      <c r="E61" s="284"/>
      <c r="F61" s="282"/>
      <c r="G61" s="284"/>
      <c r="H61" s="288">
        <f>SUM(H55:H60)</f>
        <v>1500</v>
      </c>
    </row>
    <row r="62" spans="1:8" ht="15.75">
      <c r="A62" s="166" t="s">
        <v>26</v>
      </c>
      <c r="B62" s="167"/>
      <c r="C62" s="170"/>
      <c r="D62" s="168"/>
      <c r="E62" s="169"/>
      <c r="F62" s="170"/>
      <c r="G62" s="169"/>
      <c r="H62" s="203">
        <f>H47</f>
        <v>0</v>
      </c>
    </row>
    <row r="63" spans="1:8" ht="18">
      <c r="A63" s="7" t="s">
        <v>54</v>
      </c>
      <c r="B63" s="171"/>
      <c r="C63" s="172"/>
      <c r="D63" s="172"/>
      <c r="E63" s="173"/>
      <c r="F63" s="172"/>
      <c r="G63" s="174"/>
      <c r="H63" s="175">
        <f>SUM(H62:H62)</f>
        <v>0</v>
      </c>
    </row>
    <row r="64" spans="1:8" ht="18">
      <c r="A64" s="33" t="s">
        <v>34</v>
      </c>
      <c r="B64" s="41"/>
      <c r="C64" s="22"/>
      <c r="D64" s="109">
        <v>0.04</v>
      </c>
      <c r="E64" s="39" t="s">
        <v>41</v>
      </c>
      <c r="F64" s="27"/>
      <c r="G64" s="29"/>
      <c r="H64" s="93">
        <f>(H63+H61)*D64</f>
        <v>60</v>
      </c>
    </row>
    <row r="65" spans="1:8" ht="18">
      <c r="A65" s="194" t="s">
        <v>0</v>
      </c>
      <c r="B65" s="41"/>
      <c r="C65" s="22"/>
      <c r="D65" s="195">
        <v>0.22</v>
      </c>
      <c r="E65" s="196" t="s">
        <v>41</v>
      </c>
      <c r="F65" s="183"/>
      <c r="G65" s="197"/>
      <c r="H65" s="93">
        <f>(H61+H63+H64)*D65</f>
        <v>343.2</v>
      </c>
    </row>
    <row r="66" spans="1:8" ht="18">
      <c r="A66" s="21" t="s">
        <v>55</v>
      </c>
      <c r="B66" s="199"/>
      <c r="C66" s="27"/>
      <c r="D66" s="200"/>
      <c r="E66" s="28"/>
      <c r="F66" s="27"/>
      <c r="G66" s="29"/>
      <c r="H66" s="201">
        <f>H52</f>
        <v>0</v>
      </c>
    </row>
    <row r="67" spans="1:8" ht="18">
      <c r="A67" s="198"/>
      <c r="B67" s="199"/>
      <c r="C67" s="27"/>
      <c r="D67" s="200"/>
      <c r="E67" s="28"/>
      <c r="F67" s="27"/>
      <c r="G67" s="205"/>
      <c r="H67" s="206"/>
    </row>
    <row r="68" spans="1:8" ht="18.75">
      <c r="A68" s="21" t="s">
        <v>31</v>
      </c>
      <c r="B68" s="95"/>
      <c r="C68" s="27"/>
      <c r="D68" s="27"/>
      <c r="E68" s="28"/>
      <c r="F68" s="27"/>
      <c r="G68" s="29"/>
      <c r="H68" s="96">
        <f>H61+H63+H64+H65+H66</f>
        <v>1903.2</v>
      </c>
    </row>
    <row r="70" spans="4:8" ht="15">
      <c r="D70" s="154" t="s">
        <v>42</v>
      </c>
      <c r="F70" s="155"/>
      <c r="G70" s="155"/>
      <c r="H70" s="155"/>
    </row>
  </sheetData>
  <sheetProtection/>
  <mergeCells count="21">
    <mergeCell ref="A54:G54"/>
    <mergeCell ref="A44:F44"/>
    <mergeCell ref="A47:E47"/>
    <mergeCell ref="A32:E32"/>
    <mergeCell ref="A3:H3"/>
    <mergeCell ref="D18:E18"/>
    <mergeCell ref="D19:E19"/>
    <mergeCell ref="F18:H18"/>
    <mergeCell ref="A5:H5"/>
    <mergeCell ref="D12:H12"/>
    <mergeCell ref="A21:H21"/>
    <mergeCell ref="D22:E22"/>
    <mergeCell ref="F22:H22"/>
    <mergeCell ref="D9:H9"/>
    <mergeCell ref="D10:H10"/>
    <mergeCell ref="A37:H37"/>
    <mergeCell ref="A42:F42"/>
    <mergeCell ref="A49:G49"/>
    <mergeCell ref="A43:F43"/>
    <mergeCell ref="A35:H35"/>
    <mergeCell ref="A46:E46"/>
  </mergeCells>
  <printOptions horizontalCentered="1"/>
  <pageMargins left="0.7874015748031497" right="0.7874015748031497" top="0.7874015748031497" bottom="0.7874015748031497" header="0.11811023622047245" footer="0.31496062992125984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9"/>
  <sheetViews>
    <sheetView zoomScale="80" zoomScaleNormal="80" zoomScalePageLayoutView="0" workbookViewId="0" topLeftCell="A41">
      <selection activeCell="H33" sqref="H33"/>
    </sheetView>
  </sheetViews>
  <sheetFormatPr defaultColWidth="9.140625" defaultRowHeight="15"/>
  <cols>
    <col min="1" max="1" width="47.8515625" style="0" customWidth="1"/>
    <col min="2" max="2" width="13.421875" style="0" hidden="1" customWidth="1"/>
    <col min="3" max="3" width="14.57421875" style="0" hidden="1" customWidth="1"/>
    <col min="4" max="4" width="11.421875" style="0" customWidth="1"/>
    <col min="5" max="5" width="13.421875" style="0" customWidth="1"/>
    <col min="6" max="6" width="14.57421875" style="0" customWidth="1"/>
    <col min="7" max="7" width="13.57421875" style="0" bestFit="1" customWidth="1"/>
    <col min="8" max="8" width="17.8515625" style="0" customWidth="1"/>
    <col min="9" max="9" width="11.8515625" style="0" customWidth="1"/>
  </cols>
  <sheetData>
    <row r="1" spans="1:8" s="180" customFormat="1" ht="15" customHeight="1">
      <c r="A1" s="177"/>
      <c r="B1" s="178"/>
      <c r="C1" s="178"/>
      <c r="D1" s="178"/>
      <c r="E1" s="178"/>
      <c r="F1" s="178"/>
      <c r="G1" s="178"/>
      <c r="H1" s="179"/>
    </row>
    <row r="2" spans="1:8" ht="15.75" thickBot="1">
      <c r="A2" s="156"/>
      <c r="B2" s="120"/>
      <c r="C2" s="120"/>
      <c r="D2" s="120"/>
      <c r="E2" s="120"/>
      <c r="F2" s="120"/>
      <c r="G2" s="120"/>
      <c r="H2" s="120"/>
    </row>
    <row r="3" spans="1:8" ht="21" thickBot="1">
      <c r="A3" s="297" t="s">
        <v>56</v>
      </c>
      <c r="B3" s="298"/>
      <c r="C3" s="298"/>
      <c r="D3" s="298"/>
      <c r="E3" s="298"/>
      <c r="F3" s="298"/>
      <c r="G3" s="298"/>
      <c r="H3" s="299"/>
    </row>
    <row r="4" spans="1:8" ht="15">
      <c r="A4" s="120"/>
      <c r="B4" s="120"/>
      <c r="C4" s="120"/>
      <c r="D4" s="120"/>
      <c r="E4" s="120"/>
      <c r="F4" s="120"/>
      <c r="G4" s="120"/>
      <c r="H4" s="120"/>
    </row>
    <row r="5" spans="1:8" s="38" customFormat="1" ht="18">
      <c r="A5" s="295" t="s">
        <v>39</v>
      </c>
      <c r="B5" s="295"/>
      <c r="C5" s="295"/>
      <c r="D5" s="295"/>
      <c r="E5" s="295"/>
      <c r="F5" s="295"/>
      <c r="G5" s="295"/>
      <c r="H5" s="296"/>
    </row>
    <row r="6" spans="1:8" ht="21" thickBot="1">
      <c r="A6" s="121"/>
      <c r="B6" s="100"/>
      <c r="C6" s="100"/>
      <c r="D6" s="100"/>
      <c r="E6" s="100"/>
      <c r="F6" s="100"/>
      <c r="G6" s="100"/>
      <c r="H6" s="120"/>
    </row>
    <row r="7" spans="1:8" ht="21" thickBot="1">
      <c r="A7" s="122" t="s">
        <v>17</v>
      </c>
      <c r="B7" s="123"/>
      <c r="C7" s="99"/>
      <c r="D7" s="99"/>
      <c r="E7" s="97"/>
      <c r="F7" s="98"/>
      <c r="G7" s="100"/>
      <c r="H7" s="99"/>
    </row>
    <row r="8" spans="1:8" ht="20.25">
      <c r="A8" s="124"/>
      <c r="B8" s="123"/>
      <c r="C8" s="99"/>
      <c r="D8" s="99"/>
      <c r="E8" s="101" t="s">
        <v>18</v>
      </c>
      <c r="F8" s="101" t="s">
        <v>19</v>
      </c>
      <c r="G8" s="100"/>
      <c r="H8" s="99"/>
    </row>
    <row r="9" spans="1:8" ht="20.25">
      <c r="A9" s="125" t="s">
        <v>20</v>
      </c>
      <c r="B9" s="99"/>
      <c r="C9" s="126"/>
      <c r="D9" s="230"/>
      <c r="E9" s="231"/>
      <c r="F9" s="231"/>
      <c r="G9" s="231"/>
      <c r="H9" s="232"/>
    </row>
    <row r="10" spans="1:8" ht="20.25">
      <c r="A10" s="127" t="s">
        <v>21</v>
      </c>
      <c r="B10" s="99"/>
      <c r="C10" s="126"/>
      <c r="D10" s="230"/>
      <c r="E10" s="231"/>
      <c r="F10" s="231"/>
      <c r="G10" s="231"/>
      <c r="H10" s="232"/>
    </row>
    <row r="11" spans="1:8" ht="20.25">
      <c r="A11" s="128"/>
      <c r="B11" s="99"/>
      <c r="C11" s="129"/>
      <c r="D11" s="100"/>
      <c r="E11" s="100"/>
      <c r="F11" s="100"/>
      <c r="G11" s="100"/>
      <c r="H11" s="99"/>
    </row>
    <row r="12" spans="1:8" ht="20.25">
      <c r="A12" s="125" t="s">
        <v>22</v>
      </c>
      <c r="B12" s="99"/>
      <c r="C12" s="126"/>
      <c r="D12" s="230"/>
      <c r="E12" s="231"/>
      <c r="F12" s="231"/>
      <c r="G12" s="231"/>
      <c r="H12" s="232"/>
    </row>
    <row r="13" spans="1:8" ht="15.75">
      <c r="A13" s="103"/>
      <c r="B13" s="103"/>
      <c r="C13" s="103"/>
      <c r="D13" s="103"/>
      <c r="E13" s="103"/>
      <c r="F13" s="103"/>
      <c r="G13" s="103"/>
      <c r="H13" s="99"/>
    </row>
    <row r="14" spans="1:8" s="14" customFormat="1" ht="13.5" customHeight="1" thickBot="1">
      <c r="A14" s="15"/>
      <c r="B14" s="13"/>
      <c r="C14" s="13"/>
      <c r="D14" s="152"/>
      <c r="E14" s="152"/>
      <c r="F14" s="37"/>
      <c r="G14" s="153"/>
      <c r="H14" s="99"/>
    </row>
    <row r="15" spans="1:8" s="14" customFormat="1" ht="13.5" customHeight="1" thickBot="1">
      <c r="A15" s="157" t="s">
        <v>43</v>
      </c>
      <c r="B15" s="13"/>
      <c r="C15" s="13"/>
      <c r="D15" s="254"/>
      <c r="E15" s="255"/>
      <c r="F15" s="249" t="s">
        <v>45</v>
      </c>
      <c r="G15" s="250"/>
      <c r="H15" s="250"/>
    </row>
    <row r="16" spans="1:8" s="14" customFormat="1" ht="13.5" customHeight="1" thickBot="1">
      <c r="A16" s="157" t="s">
        <v>44</v>
      </c>
      <c r="B16" s="13"/>
      <c r="C16" s="13"/>
      <c r="D16" s="254"/>
      <c r="E16" s="255"/>
      <c r="F16" s="165" t="s">
        <v>46</v>
      </c>
      <c r="G16" s="164">
        <f>(D16-D15)/30</f>
        <v>0</v>
      </c>
      <c r="H16" s="99"/>
    </row>
    <row r="17" spans="1:8" ht="16.5" thickBot="1">
      <c r="A17" s="103"/>
      <c r="B17" s="103"/>
      <c r="C17" s="103"/>
      <c r="D17" s="103"/>
      <c r="E17" s="103"/>
      <c r="F17" s="103"/>
      <c r="G17" s="103"/>
      <c r="H17" s="99"/>
    </row>
    <row r="18" spans="1:8" ht="30" customHeight="1" thickBot="1">
      <c r="A18" s="130" t="s">
        <v>58</v>
      </c>
      <c r="B18" s="104"/>
      <c r="C18" s="104"/>
      <c r="D18" s="104"/>
      <c r="E18" s="104"/>
      <c r="F18" s="269"/>
      <c r="G18" s="270"/>
      <c r="H18" s="99"/>
    </row>
    <row r="19" spans="1:8" ht="16.5" customHeight="1" thickBot="1">
      <c r="A19" s="130"/>
      <c r="B19" s="104"/>
      <c r="C19" s="104"/>
      <c r="D19" s="104"/>
      <c r="E19" s="104"/>
      <c r="F19" s="213"/>
      <c r="G19" s="209"/>
      <c r="H19" s="99"/>
    </row>
    <row r="20" spans="1:8" ht="30" customHeight="1" thickBot="1">
      <c r="A20" s="130" t="s">
        <v>57</v>
      </c>
      <c r="B20" s="104"/>
      <c r="C20" s="104"/>
      <c r="D20" s="104"/>
      <c r="E20" s="104"/>
      <c r="F20" s="269"/>
      <c r="G20" s="270"/>
      <c r="H20" s="99"/>
    </row>
    <row r="21" spans="1:9" ht="15.75" hidden="1">
      <c r="A21" s="131" t="s">
        <v>36</v>
      </c>
      <c r="B21" s="132"/>
      <c r="C21" s="133">
        <f>F20</f>
        <v>0</v>
      </c>
      <c r="D21" s="261" t="s">
        <v>4</v>
      </c>
      <c r="E21" s="262"/>
      <c r="F21" s="263" t="s">
        <v>5</v>
      </c>
      <c r="G21" s="264"/>
      <c r="H21" s="265"/>
      <c r="I21" s="5"/>
    </row>
    <row r="22" spans="1:9" ht="15" hidden="1">
      <c r="A22" s="134" t="s">
        <v>6</v>
      </c>
      <c r="B22" s="135"/>
      <c r="C22" s="136">
        <f>ROUND(C21*1936.27,0)</f>
        <v>0</v>
      </c>
      <c r="D22" s="137" t="s">
        <v>7</v>
      </c>
      <c r="E22" s="137" t="s">
        <v>8</v>
      </c>
      <c r="F22" s="137" t="s">
        <v>3</v>
      </c>
      <c r="G22" s="138" t="s">
        <v>1</v>
      </c>
      <c r="H22" s="137" t="s">
        <v>2</v>
      </c>
      <c r="I22" s="6"/>
    </row>
    <row r="23" spans="1:9" ht="15" hidden="1">
      <c r="A23" s="139" t="s">
        <v>9</v>
      </c>
      <c r="B23" s="140">
        <v>5164.57</v>
      </c>
      <c r="C23" s="140">
        <f>IF(C21&gt;0,C21-B21-C24-C25-C26-C27-C28-C29-C30,0)</f>
        <v>0</v>
      </c>
      <c r="D23" s="141">
        <v>1.0264</v>
      </c>
      <c r="E23" s="141">
        <v>2.0685</v>
      </c>
      <c r="F23" s="140">
        <f aca="true" t="shared" si="0" ref="F23:F30">ROUND(C23*D23/100,2)</f>
        <v>0</v>
      </c>
      <c r="G23" s="140">
        <f aca="true" t="shared" si="1" ref="G23:G31">ROUND((F23+H23)/2,2)</f>
        <v>0</v>
      </c>
      <c r="H23" s="142">
        <f aca="true" t="shared" si="2" ref="H23:H30">ROUND(C23*E23/100,2)</f>
        <v>0</v>
      </c>
      <c r="I23" s="6"/>
    </row>
    <row r="24" spans="1:9" ht="15.75" customHeight="1" hidden="1">
      <c r="A24" s="139" t="s">
        <v>10</v>
      </c>
      <c r="B24" s="140">
        <v>10329.14</v>
      </c>
      <c r="C24" s="140">
        <f>IF(C21&gt;B23,C21-B23-C25-C26-C27-C28-C29-C30,0)</f>
        <v>0</v>
      </c>
      <c r="D24" s="141">
        <v>0.9316</v>
      </c>
      <c r="E24" s="141">
        <v>1.879</v>
      </c>
      <c r="F24" s="140">
        <f t="shared" si="0"/>
        <v>0</v>
      </c>
      <c r="G24" s="140">
        <f t="shared" si="1"/>
        <v>0</v>
      </c>
      <c r="H24" s="143">
        <f t="shared" si="2"/>
        <v>0</v>
      </c>
      <c r="I24" s="3"/>
    </row>
    <row r="25" spans="1:9" ht="15.75" customHeight="1" hidden="1">
      <c r="A25" s="139" t="s">
        <v>11</v>
      </c>
      <c r="B25" s="140">
        <v>25822.84</v>
      </c>
      <c r="C25" s="140">
        <f>IF(C21&gt;B24,C21-B24-C26-C27-C28-C29-C30,0)</f>
        <v>0</v>
      </c>
      <c r="D25" s="141">
        <v>0.8369</v>
      </c>
      <c r="E25" s="141">
        <v>1.6895</v>
      </c>
      <c r="F25" s="140">
        <f t="shared" si="0"/>
        <v>0</v>
      </c>
      <c r="G25" s="140">
        <f t="shared" si="1"/>
        <v>0</v>
      </c>
      <c r="H25" s="143">
        <f t="shared" si="2"/>
        <v>0</v>
      </c>
      <c r="I25" s="3"/>
    </row>
    <row r="26" spans="1:9" ht="15.75" customHeight="1" hidden="1">
      <c r="A26" s="139" t="s">
        <v>12</v>
      </c>
      <c r="B26" s="140">
        <v>51645.69</v>
      </c>
      <c r="C26" s="140">
        <f>IF(C21&gt;B25,C21-B25-C27-C28-C29-C30,0)</f>
        <v>0</v>
      </c>
      <c r="D26" s="141">
        <v>0.5684</v>
      </c>
      <c r="E26" s="141">
        <v>1.1211</v>
      </c>
      <c r="F26" s="140">
        <f t="shared" si="0"/>
        <v>0</v>
      </c>
      <c r="G26" s="140">
        <f t="shared" si="1"/>
        <v>0</v>
      </c>
      <c r="H26" s="143">
        <f t="shared" si="2"/>
        <v>0</v>
      </c>
      <c r="I26" s="3"/>
    </row>
    <row r="27" spans="1:9" ht="15" hidden="1">
      <c r="A27" s="139" t="s">
        <v>13</v>
      </c>
      <c r="B27" s="140">
        <v>103291.38</v>
      </c>
      <c r="C27" s="140">
        <f>IF(C21&gt;B26,C21-B26-C28-C29-C30,0)</f>
        <v>0</v>
      </c>
      <c r="D27" s="141">
        <v>0.379</v>
      </c>
      <c r="E27" s="141">
        <v>0.7579</v>
      </c>
      <c r="F27" s="140">
        <f t="shared" si="0"/>
        <v>0</v>
      </c>
      <c r="G27" s="140">
        <f t="shared" si="1"/>
        <v>0</v>
      </c>
      <c r="H27" s="143">
        <f t="shared" si="2"/>
        <v>0</v>
      </c>
      <c r="I27" s="3"/>
    </row>
    <row r="28" spans="1:9" ht="15" hidden="1">
      <c r="A28" s="139" t="s">
        <v>14</v>
      </c>
      <c r="B28" s="140">
        <v>258228.45</v>
      </c>
      <c r="C28" s="140">
        <f>IF(C21&gt;B27,C21-B27-C29-C30,0)</f>
        <v>0</v>
      </c>
      <c r="D28" s="141">
        <v>0.2842</v>
      </c>
      <c r="E28" s="141">
        <v>0.5684</v>
      </c>
      <c r="F28" s="140">
        <f t="shared" si="0"/>
        <v>0</v>
      </c>
      <c r="G28" s="140">
        <f t="shared" si="1"/>
        <v>0</v>
      </c>
      <c r="H28" s="143">
        <f t="shared" si="2"/>
        <v>0</v>
      </c>
      <c r="I28" s="3"/>
    </row>
    <row r="29" spans="1:9" ht="15" hidden="1">
      <c r="A29" s="139" t="s">
        <v>15</v>
      </c>
      <c r="B29" s="140">
        <v>516456.9</v>
      </c>
      <c r="C29" s="140">
        <f>IF(C21&gt;B28,C21-B28-C30,0)</f>
        <v>0</v>
      </c>
      <c r="D29" s="141">
        <v>0.0474</v>
      </c>
      <c r="E29" s="141">
        <v>0.0947</v>
      </c>
      <c r="F29" s="140">
        <f t="shared" si="0"/>
        <v>0</v>
      </c>
      <c r="G29" s="140">
        <f t="shared" si="1"/>
        <v>0</v>
      </c>
      <c r="H29" s="143">
        <f t="shared" si="2"/>
        <v>0</v>
      </c>
      <c r="I29" s="3"/>
    </row>
    <row r="30" spans="1:9" ht="15.75" hidden="1" thickBot="1">
      <c r="A30" s="144" t="s">
        <v>16</v>
      </c>
      <c r="B30" s="145"/>
      <c r="C30" s="145">
        <f>IF(C21&gt;B29,C21-B29,0)</f>
        <v>0</v>
      </c>
      <c r="D30" s="141">
        <v>0</v>
      </c>
      <c r="E30" s="141">
        <v>0</v>
      </c>
      <c r="F30" s="140">
        <f t="shared" si="0"/>
        <v>0</v>
      </c>
      <c r="G30" s="140">
        <f t="shared" si="1"/>
        <v>0</v>
      </c>
      <c r="H30" s="143">
        <f t="shared" si="2"/>
        <v>0</v>
      </c>
      <c r="I30" s="3"/>
    </row>
    <row r="31" spans="1:9" s="17" customFormat="1" ht="18" hidden="1" thickBot="1">
      <c r="A31" s="266" t="s">
        <v>37</v>
      </c>
      <c r="B31" s="267"/>
      <c r="C31" s="267"/>
      <c r="D31" s="267"/>
      <c r="E31" s="268"/>
      <c r="F31" s="146">
        <f>SUM(F23:F30)</f>
        <v>0</v>
      </c>
      <c r="G31" s="147">
        <f t="shared" si="1"/>
        <v>0</v>
      </c>
      <c r="H31" s="148">
        <f>SUM(H23:H30)</f>
        <v>0</v>
      </c>
      <c r="I31" s="16"/>
    </row>
    <row r="32" spans="1:8" ht="15" customHeight="1" thickBot="1">
      <c r="A32" s="149"/>
      <c r="B32" s="104"/>
      <c r="C32" s="104"/>
      <c r="D32" s="104"/>
      <c r="E32" s="104"/>
      <c r="F32" s="36"/>
      <c r="G32" s="150"/>
      <c r="H32" s="99"/>
    </row>
    <row r="33" spans="1:8" s="14" customFormat="1" ht="48.75" customHeight="1" thickBot="1">
      <c r="A33" s="302" t="s">
        <v>74</v>
      </c>
      <c r="B33" s="303"/>
      <c r="C33" s="303"/>
      <c r="D33" s="303"/>
      <c r="E33" s="304"/>
      <c r="F33" s="259">
        <v>0</v>
      </c>
      <c r="G33" s="260"/>
      <c r="H33" s="99"/>
    </row>
    <row r="34" spans="1:8" s="14" customFormat="1" ht="20.25">
      <c r="A34" s="151"/>
      <c r="B34" s="152"/>
      <c r="C34" s="152"/>
      <c r="D34" s="152"/>
      <c r="E34" s="152"/>
      <c r="F34" s="37"/>
      <c r="G34" s="153"/>
      <c r="H34" s="99"/>
    </row>
    <row r="35" spans="1:8" s="14" customFormat="1" ht="18.75" customHeight="1">
      <c r="A35" s="15"/>
      <c r="B35" s="13"/>
      <c r="C35" s="13"/>
      <c r="D35" s="13"/>
      <c r="E35" s="13"/>
      <c r="F35" s="44"/>
      <c r="G35" s="13"/>
      <c r="H35" s="42"/>
    </row>
    <row r="36" spans="1:8" s="18" customFormat="1" ht="18.75">
      <c r="A36" s="221" t="s">
        <v>25</v>
      </c>
      <c r="B36" s="256"/>
      <c r="C36" s="256"/>
      <c r="D36" s="257"/>
      <c r="E36" s="257"/>
      <c r="F36" s="257"/>
      <c r="G36" s="257"/>
      <c r="H36" s="258"/>
    </row>
    <row r="37" spans="1:9" ht="15.75">
      <c r="A37" s="45"/>
      <c r="B37" s="46"/>
      <c r="C37" s="19">
        <f>F33</f>
        <v>0</v>
      </c>
      <c r="D37" s="233" t="s">
        <v>4</v>
      </c>
      <c r="E37" s="234"/>
      <c r="F37" s="235" t="s">
        <v>5</v>
      </c>
      <c r="G37" s="236"/>
      <c r="H37" s="237"/>
      <c r="I37" s="5"/>
    </row>
    <row r="38" spans="1:9" ht="15">
      <c r="A38" s="47" t="s">
        <v>6</v>
      </c>
      <c r="B38" s="48"/>
      <c r="C38" s="49">
        <f>ROUND(C37*1936.27,0)</f>
        <v>0</v>
      </c>
      <c r="D38" s="50" t="s">
        <v>7</v>
      </c>
      <c r="E38" s="50" t="s">
        <v>8</v>
      </c>
      <c r="F38" s="50" t="s">
        <v>3</v>
      </c>
      <c r="G38" s="51" t="s">
        <v>1</v>
      </c>
      <c r="H38" s="50" t="s">
        <v>2</v>
      </c>
      <c r="I38" s="6"/>
    </row>
    <row r="39" spans="1:9" ht="15">
      <c r="A39" s="52" t="s">
        <v>9</v>
      </c>
      <c r="B39" s="53">
        <v>5164.57</v>
      </c>
      <c r="C39" s="53">
        <f>IF(C37&gt;0,C37-B37-C40-C41-C42-C43-C44-C45-C46,0)</f>
        <v>0</v>
      </c>
      <c r="D39" s="54">
        <v>1.0264</v>
      </c>
      <c r="E39" s="54">
        <v>2.0685</v>
      </c>
      <c r="F39" s="53">
        <f aca="true" t="shared" si="3" ref="F39:F46">ROUND(C39*D39/100,2)</f>
        <v>0</v>
      </c>
      <c r="G39" s="53">
        <f aca="true" t="shared" si="4" ref="G39:G47">ROUND((F39+H39)/2,2)</f>
        <v>0</v>
      </c>
      <c r="H39" s="53">
        <f aca="true" t="shared" si="5" ref="H39:H46">ROUND(C39*E39/100,2)</f>
        <v>0</v>
      </c>
      <c r="I39" s="6"/>
    </row>
    <row r="40" spans="1:9" ht="15.75" customHeight="1">
      <c r="A40" s="55" t="s">
        <v>10</v>
      </c>
      <c r="B40" s="56">
        <v>10329.14</v>
      </c>
      <c r="C40" s="56">
        <f>IF(C37&gt;B39,C37-B39-C41-C42-C43-C44-C45-C46,0)</f>
        <v>0</v>
      </c>
      <c r="D40" s="57">
        <v>0.9316</v>
      </c>
      <c r="E40" s="57">
        <v>1.879</v>
      </c>
      <c r="F40" s="56">
        <f t="shared" si="3"/>
        <v>0</v>
      </c>
      <c r="G40" s="56">
        <f t="shared" si="4"/>
        <v>0</v>
      </c>
      <c r="H40" s="56">
        <f t="shared" si="5"/>
        <v>0</v>
      </c>
      <c r="I40" s="3"/>
    </row>
    <row r="41" spans="1:9" ht="15.75" customHeight="1">
      <c r="A41" s="55" t="s">
        <v>11</v>
      </c>
      <c r="B41" s="56">
        <v>25822.84</v>
      </c>
      <c r="C41" s="56">
        <f>IF(C37&gt;B40,C37-B40-C42-C43-C44-C45-C46,0)</f>
        <v>0</v>
      </c>
      <c r="D41" s="57">
        <v>0.8369</v>
      </c>
      <c r="E41" s="57">
        <v>1.6895</v>
      </c>
      <c r="F41" s="56">
        <f t="shared" si="3"/>
        <v>0</v>
      </c>
      <c r="G41" s="56">
        <f t="shared" si="4"/>
        <v>0</v>
      </c>
      <c r="H41" s="56">
        <f t="shared" si="5"/>
        <v>0</v>
      </c>
      <c r="I41" s="3"/>
    </row>
    <row r="42" spans="1:9" ht="15.75" customHeight="1">
      <c r="A42" s="55" t="s">
        <v>12</v>
      </c>
      <c r="B42" s="56">
        <v>51645.69</v>
      </c>
      <c r="C42" s="56">
        <f>IF(C37&gt;B41,C37-B41-C43-C44-C45-C46,0)</f>
        <v>0</v>
      </c>
      <c r="D42" s="57">
        <v>0.5684</v>
      </c>
      <c r="E42" s="57">
        <v>1.1211</v>
      </c>
      <c r="F42" s="56">
        <f t="shared" si="3"/>
        <v>0</v>
      </c>
      <c r="G42" s="56">
        <f t="shared" si="4"/>
        <v>0</v>
      </c>
      <c r="H42" s="56">
        <f t="shared" si="5"/>
        <v>0</v>
      </c>
      <c r="I42" s="3"/>
    </row>
    <row r="43" spans="1:9" ht="15">
      <c r="A43" s="55" t="s">
        <v>13</v>
      </c>
      <c r="B43" s="56">
        <v>103291.38</v>
      </c>
      <c r="C43" s="56">
        <f>IF(C37&gt;B42,C37-B42-C44-C45-C46,0)</f>
        <v>0</v>
      </c>
      <c r="D43" s="57">
        <v>0.379</v>
      </c>
      <c r="E43" s="57">
        <v>0.7579</v>
      </c>
      <c r="F43" s="56">
        <f t="shared" si="3"/>
        <v>0</v>
      </c>
      <c r="G43" s="56">
        <f t="shared" si="4"/>
        <v>0</v>
      </c>
      <c r="H43" s="56">
        <f t="shared" si="5"/>
        <v>0</v>
      </c>
      <c r="I43" s="3"/>
    </row>
    <row r="44" spans="1:9" ht="15">
      <c r="A44" s="55" t="s">
        <v>14</v>
      </c>
      <c r="B44" s="56">
        <v>258228.45</v>
      </c>
      <c r="C44" s="56">
        <f>IF(C37&gt;B43,C37-B43-C45-C46,0)</f>
        <v>0</v>
      </c>
      <c r="D44" s="57">
        <v>0.2842</v>
      </c>
      <c r="E44" s="57">
        <v>0.5684</v>
      </c>
      <c r="F44" s="56">
        <f t="shared" si="3"/>
        <v>0</v>
      </c>
      <c r="G44" s="56">
        <f t="shared" si="4"/>
        <v>0</v>
      </c>
      <c r="H44" s="56">
        <f t="shared" si="5"/>
        <v>0</v>
      </c>
      <c r="I44" s="3"/>
    </row>
    <row r="45" spans="1:9" ht="15">
      <c r="A45" s="55" t="s">
        <v>15</v>
      </c>
      <c r="B45" s="56">
        <v>516456.9</v>
      </c>
      <c r="C45" s="56">
        <f>IF(C37&gt;B44,C37-B44-C46,0)</f>
        <v>0</v>
      </c>
      <c r="D45" s="57">
        <v>0.0474</v>
      </c>
      <c r="E45" s="57">
        <v>0.0947</v>
      </c>
      <c r="F45" s="56">
        <f t="shared" si="3"/>
        <v>0</v>
      </c>
      <c r="G45" s="56">
        <f t="shared" si="4"/>
        <v>0</v>
      </c>
      <c r="H45" s="56">
        <f t="shared" si="5"/>
        <v>0</v>
      </c>
      <c r="I45" s="3"/>
    </row>
    <row r="46" spans="1:9" ht="15">
      <c r="A46" s="58" t="s">
        <v>16</v>
      </c>
      <c r="B46" s="59"/>
      <c r="C46" s="59">
        <f>IF(C37&gt;B45,C37-B45,0)</f>
        <v>0</v>
      </c>
      <c r="D46" s="60">
        <v>0</v>
      </c>
      <c r="E46" s="60">
        <v>0</v>
      </c>
      <c r="F46" s="61">
        <f t="shared" si="3"/>
        <v>0</v>
      </c>
      <c r="G46" s="61">
        <f t="shared" si="4"/>
        <v>0</v>
      </c>
      <c r="H46" s="56">
        <f t="shared" si="5"/>
        <v>0</v>
      </c>
      <c r="I46" s="3"/>
    </row>
    <row r="47" spans="1:9" s="17" customFormat="1" ht="17.25">
      <c r="A47" s="251" t="s">
        <v>70</v>
      </c>
      <c r="B47" s="252"/>
      <c r="C47" s="252"/>
      <c r="D47" s="252"/>
      <c r="E47" s="253"/>
      <c r="F47" s="111">
        <f>SUM(F39:F46)</f>
        <v>0</v>
      </c>
      <c r="G47" s="112">
        <f t="shared" si="4"/>
        <v>0</v>
      </c>
      <c r="H47" s="219">
        <f>SUM(H39:H46)</f>
        <v>0</v>
      </c>
      <c r="I47" s="16"/>
    </row>
    <row r="48" spans="1:9" s="17" customFormat="1" ht="17.25">
      <c r="A48" s="251" t="s">
        <v>37</v>
      </c>
      <c r="B48" s="252"/>
      <c r="C48" s="252"/>
      <c r="D48" s="252"/>
      <c r="E48" s="253"/>
      <c r="F48" s="111"/>
      <c r="G48" s="112"/>
      <c r="H48" s="220">
        <f>F47*1.8</f>
        <v>0</v>
      </c>
      <c r="I48" s="16"/>
    </row>
    <row r="49" spans="1:9" s="17" customFormat="1" ht="17.25">
      <c r="A49" s="251" t="s">
        <v>73</v>
      </c>
      <c r="B49" s="252"/>
      <c r="C49" s="252"/>
      <c r="D49" s="252"/>
      <c r="E49" s="253"/>
      <c r="F49" s="111"/>
      <c r="G49" s="275">
        <v>0</v>
      </c>
      <c r="H49" s="220">
        <f>H48*G49</f>
        <v>0</v>
      </c>
      <c r="I49" s="16"/>
    </row>
    <row r="50" spans="1:9" s="17" customFormat="1" ht="18" thickBot="1">
      <c r="A50" s="251" t="s">
        <v>64</v>
      </c>
      <c r="B50" s="252"/>
      <c r="C50" s="252"/>
      <c r="D50" s="252"/>
      <c r="E50" s="253"/>
      <c r="F50" s="216"/>
      <c r="G50" s="216"/>
      <c r="H50" s="218">
        <f>SUM(H48:H49)</f>
        <v>0</v>
      </c>
      <c r="I50" s="16"/>
    </row>
    <row r="51" spans="1:9" s="17" customFormat="1" ht="17.25">
      <c r="A51" s="214"/>
      <c r="B51" s="215"/>
      <c r="C51" s="215"/>
      <c r="D51" s="215"/>
      <c r="E51" s="215"/>
      <c r="F51" s="216"/>
      <c r="G51" s="216"/>
      <c r="H51" s="217"/>
      <c r="I51" s="16"/>
    </row>
    <row r="52" spans="1:9" s="17" customFormat="1" ht="16.5" thickBot="1">
      <c r="A52" s="113" t="s">
        <v>48</v>
      </c>
      <c r="B52" s="63"/>
      <c r="C52" s="63"/>
      <c r="D52" s="63"/>
      <c r="E52" s="114"/>
      <c r="F52" s="115"/>
      <c r="G52" s="116"/>
      <c r="H52" s="117">
        <f>H31/2</f>
        <v>0</v>
      </c>
      <c r="I52" s="16"/>
    </row>
    <row r="53" spans="1:8" ht="19.5" customHeight="1" thickBot="1">
      <c r="A53" s="21" t="s">
        <v>38</v>
      </c>
      <c r="B53" s="20"/>
      <c r="C53" s="92"/>
      <c r="D53" s="92"/>
      <c r="E53" s="30"/>
      <c r="F53" s="31"/>
      <c r="G53" s="30"/>
      <c r="H53" s="118">
        <f>H50</f>
        <v>0</v>
      </c>
    </row>
    <row r="54" spans="1:8" ht="18">
      <c r="A54" s="33" t="s">
        <v>34</v>
      </c>
      <c r="B54" s="41"/>
      <c r="C54" s="22"/>
      <c r="D54" s="109">
        <v>0.04</v>
      </c>
      <c r="E54" s="39" t="s">
        <v>41</v>
      </c>
      <c r="F54" s="27"/>
      <c r="G54" s="29"/>
      <c r="H54" s="119">
        <f>D54*H53</f>
        <v>0</v>
      </c>
    </row>
    <row r="55" spans="1:8" ht="18">
      <c r="A55" s="33" t="s">
        <v>0</v>
      </c>
      <c r="B55" s="41"/>
      <c r="C55" s="22"/>
      <c r="D55" s="109">
        <v>0.22</v>
      </c>
      <c r="E55" s="39" t="s">
        <v>41</v>
      </c>
      <c r="F55" s="27"/>
      <c r="G55" s="29"/>
      <c r="H55" s="93">
        <f>(H53+H54)*D55</f>
        <v>0</v>
      </c>
    </row>
    <row r="56" spans="1:8" ht="9" customHeight="1">
      <c r="A56" s="25"/>
      <c r="B56" s="41"/>
      <c r="C56" s="22"/>
      <c r="D56" s="26"/>
      <c r="E56" s="23"/>
      <c r="F56" s="22"/>
      <c r="G56" s="24"/>
      <c r="H56" s="94"/>
    </row>
    <row r="57" spans="1:8" ht="18.75">
      <c r="A57" s="21" t="s">
        <v>31</v>
      </c>
      <c r="B57" s="95"/>
      <c r="C57" s="27"/>
      <c r="D57" s="27"/>
      <c r="E57" s="28"/>
      <c r="F57" s="27"/>
      <c r="G57" s="29"/>
      <c r="H57" s="96">
        <f>SUM(H53:H56)</f>
        <v>0</v>
      </c>
    </row>
    <row r="58" spans="1:8" ht="18.75">
      <c r="A58" s="181"/>
      <c r="B58" s="182"/>
      <c r="C58" s="22"/>
      <c r="D58" s="22"/>
      <c r="E58" s="23"/>
      <c r="F58" s="183"/>
      <c r="G58" s="184"/>
      <c r="H58" s="185"/>
    </row>
    <row r="59" spans="4:8" ht="15">
      <c r="D59" s="154" t="s">
        <v>42</v>
      </c>
      <c r="F59" s="155"/>
      <c r="G59" s="155"/>
      <c r="H59" s="155"/>
    </row>
  </sheetData>
  <sheetProtection/>
  <mergeCells count="22">
    <mergeCell ref="D9:H9"/>
    <mergeCell ref="D10:H10"/>
    <mergeCell ref="D12:H12"/>
    <mergeCell ref="F20:G20"/>
    <mergeCell ref="F18:G18"/>
    <mergeCell ref="A33:E33"/>
    <mergeCell ref="A3:H3"/>
    <mergeCell ref="D15:E15"/>
    <mergeCell ref="F15:H15"/>
    <mergeCell ref="D16:E16"/>
    <mergeCell ref="A5:H5"/>
    <mergeCell ref="A36:H36"/>
    <mergeCell ref="F33:G33"/>
    <mergeCell ref="D21:E21"/>
    <mergeCell ref="F21:H21"/>
    <mergeCell ref="A31:E31"/>
    <mergeCell ref="A49:E49"/>
    <mergeCell ref="A50:E50"/>
    <mergeCell ref="A48:E48"/>
    <mergeCell ref="A47:E47"/>
    <mergeCell ref="D37:E37"/>
    <mergeCell ref="F37:H37"/>
  </mergeCells>
  <printOptions horizontalCentered="1"/>
  <pageMargins left="0.7874015748031497" right="0.7874015748031497" top="0.7874015748031497" bottom="0.7874015748031497" header="0.11811023622047245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2018-12-17T05:01:56Z</cp:lastPrinted>
  <dcterms:created xsi:type="dcterms:W3CDTF">2006-09-25T09:17:32Z</dcterms:created>
  <dcterms:modified xsi:type="dcterms:W3CDTF">2020-12-21T21:46:46Z</dcterms:modified>
  <cp:category/>
  <cp:version/>
  <cp:contentType/>
  <cp:contentStatus/>
</cp:coreProperties>
</file>